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10905" yWindow="15" windowWidth="10665" windowHeight="10185" tabRatio="952"/>
  </bookViews>
  <sheets>
    <sheet name="Cover Page" sheetId="20" r:id="rId1"/>
    <sheet name="Calculator" sheetId="5" r:id="rId2"/>
    <sheet name="Structures" sheetId="18" r:id="rId3"/>
    <sheet name="RareVertebrates (for Q #5)" sheetId="22" r:id="rId4"/>
    <sheet name="RarePlants (for Q #6)" sheetId="23" r:id="rId5"/>
    <sheet name="PatchDist (for Q #12)" sheetId="11" r:id="rId6"/>
    <sheet name="Floodmarks (for Q #24-26)" sheetId="19" r:id="rId7"/>
    <sheet name="Invasives (for Q #29-30)" sheetId="21" r:id="rId8"/>
    <sheet name="Cover Page Form" sheetId="27" r:id="rId9"/>
    <sheet name="Project Site Visit Form" sheetId="29" r:id="rId10"/>
    <sheet name="Structures Form" sheetId="28" r:id="rId11"/>
  </sheets>
  <definedNames>
    <definedName name="AgType" localSheetId="9">'Project Site Visit Form'!#REF!</definedName>
    <definedName name="AgType">Calculator!$I$127</definedName>
    <definedName name="AltLUtype" localSheetId="9">'Project Site Visit Form'!#REF!</definedName>
    <definedName name="AltLUtype">Calculator!$I$26</definedName>
    <definedName name="AltUseType" localSheetId="9">'Project Site Visit Form'!#REF!</definedName>
    <definedName name="AltUseType">Calculator!$I$49</definedName>
    <definedName name="BankAlt" localSheetId="9">'Project Site Visit Form'!#REF!</definedName>
    <definedName name="BankAlt">Calculator!$I$85</definedName>
    <definedName name="BuffWidth" localSheetId="9">'Project Site Visit Form'!#REF!</definedName>
    <definedName name="BuffWidth">Calculator!$I$65</definedName>
    <definedName name="Compac" localSheetId="9">'Project Site Visit Form'!#REF!</definedName>
    <definedName name="Compac">Calculator!$I$134</definedName>
    <definedName name="Conflu" localSheetId="9">'Project Site Visit Form'!#REF!</definedName>
    <definedName name="Conflu">Calculator!$I$33</definedName>
    <definedName name="Dam" localSheetId="9">'Project Site Visit Form'!#REF!</definedName>
    <definedName name="Dam">Calculator!$I$94</definedName>
    <definedName name="Ditch" localSheetId="9">'Project Site Visit Form'!#REF!</definedName>
    <definedName name="Ditch">Calculator!$I$113</definedName>
    <definedName name="Dur2yr" localSheetId="9">'Project Site Visit Form'!#REF!</definedName>
    <definedName name="Dur2yr">Calculator!$I$151</definedName>
    <definedName name="dura2y" localSheetId="9">'Project Site Visit Form'!#REF!</definedName>
    <definedName name="dura2y">Calculator!$I$146</definedName>
    <definedName name="Encirc" localSheetId="9">'Project Site Visit Form'!#REF!</definedName>
    <definedName name="Encirc">Calculator!$I$30</definedName>
    <definedName name="ESH" localSheetId="9">'Project Site Visit Form'!#REF!</definedName>
    <definedName name="ESH">Calculator!$I$21</definedName>
    <definedName name="Excav" localSheetId="9">'Project Site Visit Form'!#REF!</definedName>
    <definedName name="Excav">Calculator!$I$108</definedName>
    <definedName name="Flooded100yr" localSheetId="9">'Project Site Visit Form'!#REF!</definedName>
    <definedName name="Flooded100yr">Calculator!$I$161</definedName>
    <definedName name="Flooded10yr" localSheetId="9">'Project Site Visit Form'!#REF!</definedName>
    <definedName name="Flooded10yr">Calculator!$I$154</definedName>
    <definedName name="ForestDist" localSheetId="9">'Project Site Visit Form'!#REF!</definedName>
    <definedName name="ForestDist">Calculator!$I$34</definedName>
    <definedName name="Grazed" localSheetId="9">'Project Site Visit Form'!#REF!</definedName>
    <definedName name="Grazed">Calculator!$I$122</definedName>
    <definedName name="HNonInvas" localSheetId="9">'Project Site Visit Form'!#REF!</definedName>
    <definedName name="HNonInvas">Calculator!$I$189</definedName>
    <definedName name="Hydro">Calculator!$F$206</definedName>
    <definedName name="Incised" localSheetId="9">'Project Site Visit Form'!#REF!</definedName>
    <definedName name="Incised">Calculator!$I$143</definedName>
    <definedName name="Levee" localSheetId="9">'Project Site Visit Form'!#REF!</definedName>
    <definedName name="Levee">Calculator!$I$102</definedName>
    <definedName name="Lscape">Calculator!$F$203</definedName>
    <definedName name="Nat2mi" localSheetId="9">'Project Site Visit Form'!#REF!</definedName>
    <definedName name="Nat2mi">Calculator!$I$41</definedName>
    <definedName name="NatOnsite" localSheetId="9">'Project Site Visit Form'!#REF!</definedName>
    <definedName name="NatOnsite">Calculator!$I$55</definedName>
    <definedName name="PatchDist" localSheetId="9">'Project Site Visit Form'!#REF!</definedName>
    <definedName name="PatchDist">Calculator!$I$62</definedName>
    <definedName name="percentages">Calculator!$BN$2:$BN$6</definedName>
    <definedName name="_xlnm.Print_Area" localSheetId="1">Calculator!$A$1:$J$217</definedName>
    <definedName name="_xlnm.Print_Area" localSheetId="0">'Cover Page'!$A$1:$H$37</definedName>
    <definedName name="_xlnm.Print_Area" localSheetId="8">'Cover Page Form'!$A$1:$L$31</definedName>
    <definedName name="_xlnm.Print_Area" localSheetId="6">'Floodmarks (for Q #24-26)'!$A$1:$A$23</definedName>
    <definedName name="_xlnm.Print_Area" localSheetId="5">'PatchDist (for Q #12)'!$A$1:$E$58</definedName>
    <definedName name="_xlnm.Print_Area" localSheetId="9">'Project Site Visit Form'!$A$1:$G$195</definedName>
    <definedName name="_xlnm.Print_Area" localSheetId="2">Structures!$A$1:$F$30</definedName>
    <definedName name="_xlnm.Print_Area" localSheetId="10">'Structures Form'!$A$1:$D$33</definedName>
    <definedName name="_xlnm.Print_Titles" localSheetId="7">'Invasives (for Q #29-30)'!$1:$8</definedName>
    <definedName name="_xlnm.Print_Titles" localSheetId="9">'Project Site Visit Form'!$1:$7</definedName>
    <definedName name="_xlnm.Print_Titles" localSheetId="4">'RarePlants (for Q #6)'!$1:$8</definedName>
    <definedName name="_xlnm.Print_Titles" localSheetId="3">'RareVertebrates (for Q #5)'!$1:$8</definedName>
    <definedName name="PrioCons" localSheetId="9">'Project Site Visit Form'!#REF!</definedName>
    <definedName name="PrioCons">Calculator!$I$17</definedName>
    <definedName name="PrioWQ" localSheetId="9">'Project Site Visit Form'!#REF!</definedName>
    <definedName name="PrioWQ">Calculator!$I$14</definedName>
    <definedName name="RareAnim" localSheetId="9">'Project Site Visit Form'!$H$18</definedName>
    <definedName name="RareAnim">Calculator!$I$24</definedName>
    <definedName name="RarePlant" localSheetId="9">'Project Site Visit Form'!#REF!</definedName>
    <definedName name="RarePlant">Calculator!$I$27</definedName>
    <definedName name="rareplantrareanim">Calculator!$BL$2:$BL$6</definedName>
    <definedName name="Risk">Calculator!$F$208</definedName>
    <definedName name="Shrubs" localSheetId="9">'Project Site Visit Form'!#REF!</definedName>
    <definedName name="Shrubs">Calculator!$I$171</definedName>
    <definedName name="SNonInvas" localSheetId="9">'Project Site Visit Form'!#REF!</definedName>
    <definedName name="SNonInvas">Calculator!$I$180</definedName>
    <definedName name="Spp">Calculator!$F$207</definedName>
    <definedName name="Struc">Calculator!$F$205</definedName>
    <definedName name="StrucDiv" localSheetId="9">'Project Site Visit Form'!#REF!</definedName>
    <definedName name="StrucDiv">Calculator!$I$168</definedName>
    <definedName name="Trees" localSheetId="9">'Project Site Visit Form'!#REF!</definedName>
    <definedName name="Trees">Calculator!$I$74</definedName>
    <definedName name="VNonInvas">Calculator!$F$204</definedName>
    <definedName name="yesno">Calculator!$BJ$2:$BJ$3</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D195" i="29"/>
  <c r="D194"/>
  <c r="D193"/>
  <c r="D192"/>
  <c r="D191"/>
  <c r="D190"/>
  <c r="D189"/>
  <c r="G189"/>
  <c r="C189"/>
  <c r="B189"/>
  <c r="B188"/>
  <c r="A187"/>
  <c r="D186"/>
  <c r="D185"/>
  <c r="D184"/>
  <c r="D183"/>
  <c r="D182"/>
  <c r="D181"/>
  <c r="D180"/>
  <c r="G180"/>
  <c r="C180"/>
  <c r="B180"/>
  <c r="B179"/>
  <c r="A178"/>
  <c r="D177"/>
  <c r="D176"/>
  <c r="D175"/>
  <c r="D174"/>
  <c r="D173"/>
  <c r="D172"/>
  <c r="D171"/>
  <c r="G171"/>
  <c r="C171"/>
  <c r="B169"/>
  <c r="B170"/>
  <c r="B171"/>
  <c r="A169"/>
  <c r="C14" i="5"/>
  <c r="C17"/>
  <c r="C21"/>
  <c r="C30"/>
  <c r="C33"/>
  <c r="C41"/>
  <c r="C49"/>
  <c r="C62"/>
  <c r="C65"/>
  <c r="C85"/>
  <c r="C94"/>
  <c r="C102"/>
  <c r="C108"/>
  <c r="C113"/>
  <c r="C122"/>
  <c r="C127"/>
  <c r="C134"/>
  <c r="C143"/>
  <c r="C168"/>
  <c r="G168" i="29"/>
  <c r="C168"/>
  <c r="B168"/>
  <c r="A166"/>
  <c r="B166"/>
  <c r="D165"/>
  <c r="D164"/>
  <c r="D163"/>
  <c r="D162"/>
  <c r="D161"/>
  <c r="C161"/>
  <c r="B161"/>
  <c r="B160"/>
  <c r="A159"/>
  <c r="G161"/>
  <c r="G154"/>
  <c r="D158"/>
  <c r="D157"/>
  <c r="D156"/>
  <c r="D155"/>
  <c r="D154"/>
  <c r="C154"/>
  <c r="B154"/>
  <c r="B153"/>
  <c r="A152"/>
  <c r="G146"/>
  <c r="D150"/>
  <c r="D149"/>
  <c r="D148"/>
  <c r="D147"/>
  <c r="D146"/>
  <c r="C146"/>
  <c r="B146"/>
  <c r="A144"/>
  <c r="G143"/>
  <c r="C143"/>
  <c r="B143"/>
  <c r="A140"/>
  <c r="D138"/>
  <c r="D137"/>
  <c r="D136"/>
  <c r="D135"/>
  <c r="D134"/>
  <c r="G134"/>
  <c r="B133"/>
  <c r="B132"/>
  <c r="C134"/>
  <c r="B134"/>
  <c r="A132"/>
  <c r="D131"/>
  <c r="D130"/>
  <c r="D129"/>
  <c r="D128"/>
  <c r="D127"/>
  <c r="G127"/>
  <c r="C127"/>
  <c r="B127"/>
  <c r="B126"/>
  <c r="B125"/>
  <c r="A125"/>
  <c r="G122"/>
  <c r="D124"/>
  <c r="D123"/>
  <c r="D122"/>
  <c r="B121"/>
  <c r="B120"/>
  <c r="C122"/>
  <c r="B122"/>
  <c r="A120"/>
  <c r="A11"/>
  <c r="A119"/>
  <c r="D117"/>
  <c r="D116"/>
  <c r="D115"/>
  <c r="D114"/>
  <c r="D113"/>
  <c r="G113"/>
  <c r="C113"/>
  <c r="B113"/>
  <c r="B112"/>
  <c r="B111"/>
  <c r="A111"/>
  <c r="G108"/>
  <c r="D110"/>
  <c r="D109"/>
  <c r="D108"/>
  <c r="B107"/>
  <c r="C108"/>
  <c r="B108"/>
  <c r="A106"/>
  <c r="B106"/>
  <c r="G102"/>
  <c r="D105"/>
  <c r="D104"/>
  <c r="D103"/>
  <c r="D102"/>
  <c r="B101"/>
  <c r="C102"/>
  <c r="B102"/>
  <c r="A100"/>
  <c r="D98"/>
  <c r="D97"/>
  <c r="D96"/>
  <c r="D95"/>
  <c r="D94"/>
  <c r="G94"/>
  <c r="C94"/>
  <c r="B94"/>
  <c r="B92"/>
  <c r="B93"/>
  <c r="A92"/>
  <c r="D91"/>
  <c r="D90"/>
  <c r="D89"/>
  <c r="D88"/>
  <c r="D87"/>
  <c r="D86"/>
  <c r="D85"/>
  <c r="G85"/>
  <c r="C85"/>
  <c r="B85"/>
  <c r="A81"/>
  <c r="B84"/>
  <c r="D74"/>
  <c r="G74"/>
  <c r="C74"/>
  <c r="B74"/>
  <c r="B73"/>
  <c r="B72"/>
  <c r="A72"/>
  <c r="G65"/>
  <c r="B64"/>
  <c r="D71"/>
  <c r="D70"/>
  <c r="D69"/>
  <c r="D68"/>
  <c r="D67"/>
  <c r="D66"/>
  <c r="D65"/>
  <c r="C65"/>
  <c r="B65"/>
  <c r="A63"/>
  <c r="G62"/>
  <c r="C62"/>
  <c r="B62"/>
  <c r="A60"/>
  <c r="B60"/>
  <c r="G55"/>
  <c r="D59"/>
  <c r="D58"/>
  <c r="D57"/>
  <c r="D56"/>
  <c r="D55"/>
  <c r="C55"/>
  <c r="B55"/>
  <c r="B54"/>
  <c r="B53"/>
  <c r="A53"/>
  <c r="B47"/>
  <c r="B48"/>
  <c r="G49"/>
  <c r="D51"/>
  <c r="D50"/>
  <c r="D49"/>
  <c r="C49"/>
  <c r="B49"/>
  <c r="A46"/>
  <c r="B46"/>
  <c r="G41"/>
  <c r="D45"/>
  <c r="D44"/>
  <c r="D43"/>
  <c r="D42"/>
  <c r="D41"/>
  <c r="C41"/>
  <c r="B41"/>
  <c r="B40"/>
  <c r="A39"/>
  <c r="G33"/>
  <c r="D37"/>
  <c r="D36"/>
  <c r="D35"/>
  <c r="D34"/>
  <c r="D33"/>
  <c r="C33"/>
  <c r="B33"/>
  <c r="A31"/>
  <c r="B32"/>
  <c r="G30"/>
  <c r="C30"/>
  <c r="B30"/>
  <c r="A28"/>
  <c r="G27"/>
  <c r="C27"/>
  <c r="B27"/>
  <c r="A25"/>
  <c r="G24"/>
  <c r="C24"/>
  <c r="B24"/>
  <c r="A22"/>
  <c r="G21"/>
  <c r="C21"/>
  <c r="B21"/>
  <c r="A18"/>
  <c r="B15"/>
  <c r="G17"/>
  <c r="C17"/>
  <c r="B17"/>
  <c r="A15"/>
  <c r="B12"/>
  <c r="G14"/>
  <c r="C14"/>
  <c r="B14"/>
  <c r="A12"/>
  <c r="A8"/>
  <c r="B10"/>
  <c r="B9"/>
  <c r="B8"/>
  <c r="G7"/>
  <c r="F7"/>
  <c r="C7"/>
  <c r="B7"/>
  <c r="A7"/>
  <c r="A6"/>
  <c r="C4"/>
  <c r="A4"/>
  <c r="C189" i="5"/>
  <c r="C180"/>
  <c r="C171"/>
  <c r="C161"/>
  <c r="C154"/>
  <c r="C146"/>
  <c r="C74"/>
  <c r="I14"/>
  <c r="I17"/>
  <c r="I21"/>
  <c r="I30"/>
  <c r="H34"/>
  <c r="I33"/>
  <c r="H42"/>
  <c r="H45"/>
  <c r="I41"/>
  <c r="F52"/>
  <c r="I49"/>
  <c r="I62"/>
  <c r="F203"/>
  <c r="I143"/>
  <c r="H134"/>
  <c r="I134"/>
  <c r="H129"/>
  <c r="I127"/>
  <c r="H123"/>
  <c r="I122"/>
  <c r="H115"/>
  <c r="I113"/>
  <c r="H110"/>
  <c r="I108"/>
  <c r="H103"/>
  <c r="I102"/>
  <c r="H96"/>
  <c r="I94"/>
  <c r="H88"/>
  <c r="I85"/>
  <c r="H57"/>
  <c r="I55"/>
  <c r="F208"/>
  <c r="D8" i="28"/>
  <c r="C8"/>
  <c r="A8"/>
  <c r="C30"/>
  <c r="C29"/>
  <c r="C28"/>
  <c r="C27"/>
  <c r="C26"/>
  <c r="C25"/>
  <c r="C24"/>
  <c r="C23"/>
  <c r="C22"/>
  <c r="C21"/>
  <c r="C20"/>
  <c r="C19"/>
  <c r="C18"/>
  <c r="C17"/>
  <c r="C16"/>
  <c r="C15"/>
  <c r="C14"/>
  <c r="C13"/>
  <c r="C12"/>
  <c r="C11"/>
  <c r="C10"/>
  <c r="C9"/>
  <c r="B30"/>
  <c r="B29"/>
  <c r="B28"/>
  <c r="B27"/>
  <c r="B26"/>
  <c r="B25"/>
  <c r="B24"/>
  <c r="B23"/>
  <c r="B22"/>
  <c r="B21"/>
  <c r="B20"/>
  <c r="B19"/>
  <c r="B18"/>
  <c r="B17"/>
  <c r="B16"/>
  <c r="B15"/>
  <c r="B14"/>
  <c r="B13"/>
  <c r="B12"/>
  <c r="B11"/>
  <c r="B10"/>
  <c r="B9"/>
  <c r="H150" i="5"/>
  <c r="I150"/>
  <c r="I151"/>
  <c r="H165"/>
  <c r="H164"/>
  <c r="I161"/>
  <c r="H154"/>
  <c r="I154"/>
  <c r="F206"/>
  <c r="H56"/>
  <c r="H87"/>
  <c r="H94"/>
  <c r="H104"/>
  <c r="H109"/>
  <c r="H122"/>
  <c r="H86"/>
  <c r="H102"/>
  <c r="H108"/>
  <c r="H114"/>
  <c r="H128"/>
  <c r="H136"/>
  <c r="H90"/>
  <c r="K4" i="27"/>
  <c r="K5"/>
  <c r="G5"/>
  <c r="G4"/>
  <c r="A6"/>
  <c r="A5"/>
  <c r="A4"/>
  <c r="A16"/>
  <c r="A8"/>
  <c r="H41" i="5"/>
  <c r="H43"/>
  <c r="H44"/>
  <c r="H50"/>
  <c r="H192"/>
  <c r="H190"/>
  <c r="I189"/>
  <c r="H186"/>
  <c r="H182"/>
  <c r="H183"/>
  <c r="I180"/>
  <c r="F204"/>
  <c r="F5" i="18"/>
  <c r="F6"/>
  <c r="F7"/>
  <c r="F8"/>
  <c r="F9"/>
  <c r="F10"/>
  <c r="F11"/>
  <c r="F12"/>
  <c r="F13"/>
  <c r="F14"/>
  <c r="F15"/>
  <c r="F16"/>
  <c r="F17"/>
  <c r="F18"/>
  <c r="F19"/>
  <c r="F20"/>
  <c r="F21"/>
  <c r="F22"/>
  <c r="F23"/>
  <c r="F24"/>
  <c r="F25"/>
  <c r="F26"/>
  <c r="F27"/>
  <c r="F28"/>
  <c r="I168" i="5"/>
  <c r="H70"/>
  <c r="H66"/>
  <c r="I65"/>
  <c r="H77"/>
  <c r="H76"/>
  <c r="I74"/>
  <c r="H172"/>
  <c r="H176"/>
  <c r="I171"/>
  <c r="F205"/>
  <c r="I27"/>
  <c r="I24"/>
  <c r="F207"/>
  <c r="H156"/>
  <c r="H158"/>
  <c r="H163"/>
  <c r="H162"/>
  <c r="E216"/>
  <c r="H67"/>
  <c r="H75"/>
  <c r="H155"/>
  <c r="H58"/>
  <c r="H105"/>
  <c r="H131"/>
  <c r="H130"/>
  <c r="H135"/>
  <c r="H191"/>
  <c r="H79"/>
  <c r="H194"/>
  <c r="G24"/>
  <c r="F99"/>
  <c r="F139"/>
  <c r="F38"/>
  <c r="H149"/>
  <c r="H148"/>
  <c r="H147"/>
  <c r="H146"/>
  <c r="I146"/>
  <c r="I147"/>
  <c r="I148"/>
  <c r="I149"/>
  <c r="H35"/>
  <c r="H36"/>
  <c r="H189"/>
  <c r="H193"/>
  <c r="H195"/>
  <c r="H181"/>
  <c r="H180"/>
  <c r="H184"/>
  <c r="H185"/>
  <c r="H171"/>
  <c r="H173"/>
  <c r="H174"/>
  <c r="H175"/>
  <c r="H177"/>
  <c r="H161"/>
  <c r="H157"/>
  <c r="H127"/>
  <c r="H124"/>
  <c r="F118"/>
  <c r="H85"/>
  <c r="H89"/>
  <c r="H91"/>
  <c r="H78"/>
  <c r="H74"/>
  <c r="H80"/>
  <c r="H71"/>
  <c r="H65"/>
  <c r="H68"/>
  <c r="H69"/>
  <c r="H55"/>
  <c r="H59"/>
  <c r="H49"/>
  <c r="H51"/>
  <c r="G27"/>
  <c r="H137"/>
  <c r="H113"/>
  <c r="H116"/>
  <c r="F36" i="20"/>
  <c r="C55" i="5"/>
  <c r="H95"/>
  <c r="H97"/>
  <c r="H33"/>
  <c r="K9" i="23"/>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K642"/>
  <c r="K643"/>
  <c r="K644"/>
  <c r="K645"/>
  <c r="K646"/>
  <c r="K647"/>
  <c r="K648"/>
  <c r="K649"/>
  <c r="K650"/>
  <c r="K651"/>
  <c r="K652"/>
  <c r="K653"/>
  <c r="K654"/>
  <c r="K655"/>
  <c r="K656"/>
  <c r="K657"/>
  <c r="K658"/>
  <c r="K659"/>
  <c r="K660"/>
  <c r="K661"/>
  <c r="K662"/>
  <c r="K663"/>
  <c r="K664"/>
  <c r="K665"/>
  <c r="K666"/>
  <c r="K667"/>
  <c r="K668"/>
  <c r="K669"/>
  <c r="K670"/>
  <c r="K671"/>
  <c r="K672"/>
  <c r="K673"/>
  <c r="K674"/>
  <c r="K675"/>
  <c r="K676"/>
  <c r="K677"/>
  <c r="K678"/>
  <c r="K679"/>
  <c r="K680"/>
  <c r="K681"/>
  <c r="K682"/>
  <c r="K683"/>
  <c r="K684"/>
  <c r="K685"/>
  <c r="K686"/>
  <c r="K687"/>
  <c r="K688"/>
  <c r="K689"/>
  <c r="K690"/>
  <c r="K691"/>
  <c r="K692"/>
  <c r="K693"/>
  <c r="K694"/>
  <c r="K695"/>
  <c r="K696"/>
  <c r="K697"/>
  <c r="K698"/>
  <c r="K699"/>
  <c r="K700"/>
  <c r="K701"/>
  <c r="K702"/>
  <c r="K703"/>
  <c r="K704"/>
  <c r="K705"/>
  <c r="K706"/>
  <c r="K707"/>
  <c r="K708"/>
  <c r="K709"/>
  <c r="K710"/>
  <c r="K711"/>
  <c r="K712"/>
  <c r="K713"/>
  <c r="K714"/>
  <c r="K715"/>
  <c r="K716"/>
  <c r="K717"/>
  <c r="K718"/>
  <c r="K719"/>
  <c r="K720"/>
  <c r="K721"/>
  <c r="K722"/>
  <c r="K723"/>
  <c r="K724"/>
  <c r="K725"/>
  <c r="K726"/>
  <c r="K727"/>
  <c r="K728"/>
  <c r="K729"/>
  <c r="K730"/>
  <c r="K731"/>
  <c r="K732"/>
  <c r="K733"/>
  <c r="K734"/>
  <c r="K735"/>
  <c r="K736"/>
  <c r="K737"/>
  <c r="K738"/>
  <c r="K739"/>
  <c r="K740"/>
  <c r="K741"/>
  <c r="K742"/>
  <c r="K743"/>
  <c r="K744"/>
  <c r="K745"/>
  <c r="K746"/>
  <c r="K747"/>
  <c r="K748"/>
  <c r="K749"/>
  <c r="K750"/>
  <c r="K751"/>
  <c r="K752"/>
  <c r="K753"/>
  <c r="K754"/>
  <c r="K755"/>
  <c r="K756"/>
  <c r="K757"/>
  <c r="K758"/>
  <c r="K759"/>
  <c r="K760"/>
  <c r="K761"/>
  <c r="K762"/>
  <c r="K763"/>
  <c r="K764"/>
  <c r="K765"/>
  <c r="K766"/>
  <c r="K767"/>
  <c r="K768"/>
  <c r="K769"/>
  <c r="K770"/>
  <c r="K771"/>
  <c r="K772"/>
  <c r="K773"/>
  <c r="K774"/>
  <c r="K775"/>
  <c r="K776"/>
  <c r="K777"/>
  <c r="K778"/>
  <c r="K779"/>
  <c r="K780"/>
  <c r="K781"/>
  <c r="K782"/>
  <c r="K783"/>
  <c r="K784"/>
  <c r="K785"/>
  <c r="K786"/>
  <c r="K787"/>
  <c r="K788"/>
  <c r="K789"/>
  <c r="K790"/>
  <c r="K791"/>
  <c r="K792"/>
  <c r="K793"/>
  <c r="K794"/>
  <c r="K795"/>
  <c r="K796"/>
  <c r="K797"/>
  <c r="K798"/>
  <c r="K799"/>
  <c r="K800"/>
  <c r="K801"/>
  <c r="K802"/>
  <c r="K803"/>
  <c r="K804"/>
  <c r="K805"/>
  <c r="K806"/>
  <c r="K807"/>
  <c r="K808"/>
  <c r="K809"/>
  <c r="K810"/>
  <c r="K811"/>
  <c r="K812"/>
  <c r="K813"/>
  <c r="K814"/>
  <c r="K815"/>
  <c r="K816"/>
  <c r="K817"/>
  <c r="K818"/>
  <c r="K819"/>
  <c r="K820"/>
  <c r="K821"/>
  <c r="K822"/>
  <c r="K823"/>
  <c r="K824"/>
  <c r="K825"/>
  <c r="K826"/>
  <c r="K827"/>
  <c r="K828"/>
  <c r="K829"/>
  <c r="K830"/>
  <c r="K831"/>
  <c r="K832"/>
  <c r="K833"/>
  <c r="K834"/>
  <c r="K835"/>
  <c r="K836"/>
  <c r="K837"/>
  <c r="K838"/>
  <c r="K839"/>
  <c r="K840"/>
  <c r="K841"/>
  <c r="K842"/>
  <c r="K843"/>
  <c r="K844"/>
  <c r="K845"/>
  <c r="K846"/>
  <c r="K847"/>
  <c r="K848"/>
  <c r="K849"/>
  <c r="K850"/>
  <c r="K851"/>
  <c r="K852"/>
  <c r="K853"/>
  <c r="K854"/>
  <c r="K855"/>
  <c r="K856"/>
  <c r="K857"/>
  <c r="K858"/>
  <c r="K859"/>
  <c r="K860"/>
  <c r="K861"/>
  <c r="K862"/>
  <c r="K863"/>
  <c r="K864"/>
  <c r="K865"/>
  <c r="K866"/>
  <c r="K867"/>
  <c r="K868"/>
  <c r="K869"/>
  <c r="K870"/>
  <c r="K871"/>
  <c r="K872"/>
  <c r="K873"/>
  <c r="K874"/>
  <c r="K875"/>
  <c r="K876"/>
  <c r="K877"/>
  <c r="K878"/>
  <c r="K879"/>
  <c r="K880"/>
  <c r="K881"/>
  <c r="K882"/>
  <c r="K883"/>
  <c r="K884"/>
  <c r="K885"/>
  <c r="K886"/>
  <c r="K887"/>
  <c r="K888"/>
  <c r="K889"/>
  <c r="K890"/>
  <c r="K891"/>
  <c r="K892"/>
  <c r="K893"/>
  <c r="K894"/>
  <c r="K895"/>
  <c r="K896"/>
  <c r="K897"/>
  <c r="K898"/>
  <c r="K899"/>
  <c r="K900"/>
  <c r="K901"/>
  <c r="K902"/>
  <c r="K903"/>
  <c r="K904"/>
  <c r="K905"/>
  <c r="K906"/>
  <c r="K907"/>
  <c r="K908"/>
  <c r="K909"/>
  <c r="K910"/>
  <c r="K911"/>
  <c r="K912"/>
  <c r="K913"/>
  <c r="K914"/>
  <c r="K915"/>
  <c r="K916"/>
  <c r="K917"/>
  <c r="K918"/>
  <c r="K919"/>
  <c r="K920"/>
  <c r="K921"/>
  <c r="K922"/>
  <c r="K923"/>
  <c r="K924"/>
  <c r="K925"/>
  <c r="K926"/>
  <c r="K927"/>
  <c r="K928"/>
  <c r="K929"/>
  <c r="K930"/>
  <c r="K931"/>
  <c r="K932"/>
  <c r="K933"/>
  <c r="K934"/>
  <c r="K935"/>
  <c r="K936"/>
  <c r="K937"/>
  <c r="K938"/>
  <c r="K939"/>
  <c r="K940"/>
  <c r="K941"/>
  <c r="K942"/>
  <c r="K943"/>
  <c r="K944"/>
  <c r="K945"/>
  <c r="K946"/>
  <c r="K947"/>
  <c r="K948"/>
  <c r="K949"/>
  <c r="K950"/>
  <c r="K951"/>
  <c r="K952"/>
  <c r="K953"/>
  <c r="K954"/>
  <c r="K955"/>
  <c r="K956"/>
  <c r="K957"/>
  <c r="K958"/>
  <c r="K959"/>
  <c r="K960"/>
  <c r="K961"/>
  <c r="K962"/>
  <c r="K963"/>
  <c r="K964"/>
  <c r="K965"/>
  <c r="K966"/>
  <c r="K967"/>
  <c r="K968"/>
  <c r="K969"/>
  <c r="K970"/>
  <c r="K971"/>
  <c r="K972"/>
  <c r="K973"/>
  <c r="K974"/>
  <c r="K975"/>
  <c r="K976"/>
  <c r="K977"/>
  <c r="K978"/>
  <c r="K979"/>
  <c r="K980"/>
  <c r="K981"/>
  <c r="K982"/>
  <c r="K983"/>
  <c r="K984"/>
  <c r="K985"/>
  <c r="K986"/>
  <c r="K987"/>
  <c r="K988"/>
  <c r="K989"/>
  <c r="K990"/>
  <c r="K991"/>
  <c r="K992"/>
  <c r="K993"/>
  <c r="K994"/>
  <c r="K995"/>
  <c r="K996"/>
  <c r="K997"/>
  <c r="K998"/>
  <c r="K999"/>
  <c r="K1000"/>
  <c r="K1001"/>
  <c r="K1002"/>
  <c r="K1003"/>
  <c r="K1004"/>
  <c r="K1005"/>
  <c r="K1006"/>
  <c r="K1007"/>
  <c r="K1008"/>
  <c r="K1009"/>
  <c r="K1010"/>
  <c r="K1011"/>
  <c r="K1012"/>
  <c r="K1013"/>
  <c r="K1014"/>
  <c r="K1015"/>
  <c r="K1016"/>
  <c r="K1017"/>
  <c r="K1018"/>
  <c r="K1019"/>
  <c r="K1020"/>
  <c r="K1021"/>
  <c r="K1022"/>
  <c r="K1023"/>
  <c r="K1024"/>
  <c r="K1025"/>
  <c r="K1026"/>
  <c r="K1027"/>
  <c r="K1028"/>
  <c r="K1029"/>
  <c r="K1030"/>
  <c r="K1031"/>
  <c r="K1032"/>
  <c r="K1033"/>
  <c r="K1034"/>
  <c r="K1035"/>
  <c r="K1036"/>
  <c r="K1037"/>
  <c r="K1038"/>
  <c r="K1039"/>
  <c r="K1040"/>
  <c r="K1041"/>
  <c r="K1042"/>
  <c r="K1043"/>
  <c r="K1044"/>
  <c r="K1045"/>
  <c r="K1046"/>
  <c r="K1047"/>
  <c r="K1048"/>
  <c r="K1049"/>
  <c r="K1050"/>
  <c r="K1051"/>
  <c r="K1052"/>
  <c r="K1053"/>
  <c r="K1054"/>
  <c r="K1055"/>
  <c r="K1056"/>
  <c r="K1057"/>
  <c r="K1058"/>
  <c r="K1059"/>
  <c r="K1060"/>
  <c r="K1061"/>
  <c r="K1062"/>
  <c r="K1063"/>
  <c r="K1064"/>
  <c r="K1065"/>
  <c r="K1066"/>
  <c r="K1067"/>
  <c r="K1068"/>
  <c r="K1069"/>
  <c r="K1070"/>
  <c r="K1071"/>
  <c r="K1072"/>
  <c r="K1073"/>
  <c r="K1074"/>
  <c r="K1075"/>
  <c r="K1076"/>
  <c r="K1077"/>
  <c r="K1078"/>
  <c r="K1079"/>
  <c r="K1080"/>
  <c r="K1081"/>
  <c r="K1082"/>
  <c r="K1083"/>
  <c r="K1084"/>
  <c r="K1085"/>
  <c r="K1086"/>
  <c r="K1087"/>
  <c r="K1088"/>
  <c r="K1089"/>
  <c r="K1090"/>
  <c r="K1091"/>
  <c r="K1092"/>
  <c r="K1093"/>
  <c r="K1094"/>
  <c r="K1095"/>
  <c r="K1096"/>
  <c r="K1097"/>
  <c r="K1098"/>
  <c r="K1099"/>
  <c r="K1100"/>
  <c r="K1101"/>
  <c r="K1102"/>
  <c r="K1103"/>
  <c r="K1104"/>
  <c r="K1105"/>
  <c r="K1106"/>
  <c r="K1107"/>
  <c r="K1108"/>
  <c r="K1109"/>
  <c r="K1110"/>
  <c r="K1111"/>
  <c r="K1112"/>
  <c r="K1113"/>
  <c r="K1114"/>
  <c r="K1115"/>
  <c r="K1116"/>
  <c r="K1117"/>
  <c r="K1118"/>
  <c r="K1119"/>
  <c r="K1120"/>
  <c r="K1121"/>
  <c r="K1122"/>
  <c r="K1123"/>
  <c r="K1124"/>
  <c r="K1125"/>
  <c r="K1126"/>
  <c r="K1127"/>
  <c r="K1128"/>
  <c r="K1129"/>
  <c r="K1130"/>
  <c r="K1131"/>
  <c r="K1132"/>
  <c r="K1133"/>
  <c r="K1134"/>
  <c r="K1135"/>
  <c r="K1136"/>
  <c r="K1137"/>
  <c r="K1138"/>
  <c r="K1139"/>
  <c r="K1140"/>
  <c r="K1141"/>
  <c r="K1142"/>
  <c r="K1143"/>
  <c r="K1144"/>
  <c r="K1145"/>
  <c r="K1146"/>
  <c r="K1147"/>
  <c r="K1148"/>
  <c r="K1149"/>
  <c r="K1150"/>
  <c r="K1151"/>
  <c r="K1152"/>
  <c r="K1153"/>
  <c r="K1154"/>
  <c r="K1155"/>
  <c r="K1156"/>
  <c r="K1157"/>
  <c r="K1158"/>
  <c r="K1159"/>
  <c r="K1160"/>
  <c r="K1161"/>
  <c r="K1162"/>
  <c r="K1163"/>
  <c r="K1164"/>
  <c r="K1165"/>
  <c r="K1166"/>
  <c r="K1167"/>
  <c r="K1168"/>
  <c r="K1169"/>
  <c r="K1170"/>
  <c r="K1171"/>
  <c r="K1172"/>
  <c r="K1173"/>
  <c r="K1174"/>
  <c r="K1175"/>
  <c r="K1176"/>
  <c r="K1177"/>
  <c r="K1178"/>
  <c r="K1179"/>
  <c r="K1180"/>
  <c r="K1181"/>
  <c r="K1182"/>
  <c r="K1183"/>
  <c r="K1184"/>
  <c r="K1185"/>
  <c r="K1186"/>
  <c r="K1187"/>
  <c r="K1188"/>
  <c r="K1189"/>
  <c r="K1190"/>
  <c r="K1191"/>
  <c r="K1192"/>
  <c r="K1193"/>
  <c r="K1194"/>
  <c r="K1195"/>
  <c r="K1196"/>
  <c r="K1197"/>
  <c r="K1198"/>
  <c r="K1199"/>
  <c r="K1200"/>
  <c r="K1201"/>
  <c r="K1202"/>
  <c r="K1203"/>
  <c r="K1204"/>
  <c r="K1205"/>
  <c r="K1206"/>
  <c r="K1207"/>
  <c r="K1208"/>
  <c r="K1209"/>
  <c r="K1210"/>
  <c r="K1211"/>
  <c r="K1212"/>
  <c r="K1213"/>
  <c r="K1214"/>
  <c r="K1215"/>
  <c r="K1216"/>
  <c r="K1217"/>
  <c r="K1218"/>
  <c r="K1219"/>
  <c r="K1220"/>
  <c r="K1221"/>
  <c r="K1222"/>
  <c r="K1223"/>
  <c r="K1224"/>
  <c r="K1225"/>
  <c r="K1226"/>
  <c r="K1227"/>
  <c r="K1228"/>
  <c r="K1229"/>
  <c r="K1230"/>
  <c r="K1231"/>
  <c r="K1232"/>
  <c r="K1233"/>
  <c r="K1234"/>
  <c r="K1235"/>
  <c r="K1236"/>
  <c r="K1237"/>
  <c r="K1238"/>
  <c r="K1239"/>
  <c r="K1240"/>
  <c r="K1241"/>
  <c r="K1242"/>
  <c r="K1243"/>
  <c r="K1244"/>
  <c r="K1245"/>
  <c r="K1246"/>
  <c r="K1247"/>
  <c r="K1248"/>
  <c r="K1249"/>
  <c r="K1250"/>
  <c r="K1251"/>
  <c r="K1252"/>
  <c r="K1253"/>
  <c r="K1254"/>
  <c r="K1255"/>
  <c r="K1256"/>
  <c r="K1257"/>
  <c r="K1258"/>
  <c r="K1259"/>
  <c r="K1260"/>
  <c r="K1261"/>
  <c r="K1262"/>
  <c r="K1263"/>
  <c r="K1264"/>
  <c r="K1265"/>
  <c r="K1266"/>
  <c r="K1267"/>
  <c r="K1268"/>
  <c r="K1269"/>
  <c r="K1270"/>
  <c r="K1271"/>
  <c r="K1272"/>
  <c r="K1273"/>
  <c r="K1274"/>
  <c r="K1275"/>
  <c r="K1276"/>
  <c r="K1277"/>
  <c r="K1278"/>
  <c r="K1279"/>
  <c r="K1280"/>
  <c r="K1281"/>
  <c r="K1282"/>
  <c r="K1283"/>
  <c r="K1284"/>
  <c r="K1285"/>
  <c r="K1286"/>
  <c r="K1287"/>
  <c r="K1288"/>
  <c r="K1289"/>
  <c r="K1290"/>
  <c r="K1291"/>
  <c r="K1292"/>
  <c r="K1293"/>
  <c r="K1294"/>
  <c r="K1295"/>
  <c r="K1296"/>
  <c r="K1297"/>
  <c r="K1298"/>
  <c r="K1299"/>
  <c r="K1300"/>
  <c r="K1301"/>
  <c r="K1302"/>
  <c r="K1303"/>
  <c r="K1304"/>
  <c r="K1305"/>
  <c r="K1306"/>
  <c r="K1307"/>
  <c r="K1308"/>
  <c r="K1309"/>
  <c r="K1310"/>
  <c r="K1311"/>
  <c r="K1312"/>
  <c r="K1313"/>
  <c r="K1314"/>
  <c r="K1315"/>
  <c r="K1316"/>
  <c r="K1317"/>
  <c r="K1318"/>
  <c r="K1319"/>
  <c r="K1320"/>
  <c r="K1321"/>
  <c r="K1322"/>
  <c r="K1323"/>
  <c r="K1324"/>
  <c r="K1325"/>
  <c r="K1326"/>
  <c r="K1327"/>
  <c r="K1328"/>
  <c r="K1329"/>
  <c r="K1330"/>
  <c r="K1331"/>
  <c r="K1332"/>
  <c r="K1333"/>
  <c r="K1334"/>
  <c r="K1335"/>
  <c r="K1336"/>
  <c r="K1337"/>
  <c r="K1338"/>
  <c r="K1339"/>
  <c r="K1340"/>
  <c r="K1341"/>
  <c r="K1342"/>
  <c r="K1343"/>
  <c r="K1344"/>
  <c r="K1345"/>
  <c r="K1346"/>
  <c r="K1347"/>
  <c r="K1348"/>
  <c r="K1349"/>
  <c r="K1350"/>
  <c r="K1351"/>
  <c r="K1352"/>
  <c r="K1353"/>
  <c r="K1354"/>
  <c r="K1355"/>
  <c r="K1356"/>
  <c r="K1357"/>
  <c r="K1358"/>
  <c r="K1359"/>
  <c r="K1360"/>
  <c r="K1361"/>
  <c r="K1362"/>
  <c r="K1363"/>
  <c r="K1364"/>
  <c r="K1365"/>
  <c r="K1366"/>
  <c r="K1367"/>
  <c r="K1368"/>
  <c r="K1369"/>
  <c r="K1370"/>
  <c r="K1371"/>
  <c r="K1372"/>
  <c r="K1373"/>
  <c r="K1374"/>
  <c r="K1375"/>
  <c r="K1376"/>
  <c r="K1377"/>
  <c r="K1378"/>
  <c r="K1379"/>
  <c r="K1380"/>
  <c r="K1381"/>
  <c r="K1382"/>
  <c r="K1383"/>
  <c r="K1384"/>
  <c r="K1385"/>
  <c r="K1386"/>
  <c r="K1387"/>
  <c r="K1388"/>
  <c r="K1389"/>
  <c r="K1390"/>
  <c r="K1391"/>
  <c r="K1392"/>
  <c r="K1393"/>
  <c r="K1394"/>
  <c r="K1395"/>
  <c r="K1396"/>
  <c r="K1397"/>
  <c r="K1398"/>
  <c r="K1399"/>
  <c r="K1400"/>
  <c r="K1401"/>
  <c r="K1402"/>
  <c r="K1403"/>
  <c r="K1404"/>
  <c r="K1405"/>
  <c r="K1406"/>
  <c r="K1407"/>
  <c r="K1408"/>
  <c r="K1409"/>
  <c r="K1410"/>
  <c r="K1411"/>
  <c r="K1412"/>
  <c r="K1413"/>
  <c r="K1414"/>
  <c r="K1415"/>
  <c r="K1416"/>
  <c r="K1417"/>
  <c r="K1418"/>
  <c r="K1419"/>
  <c r="K1420"/>
  <c r="K1421"/>
  <c r="K1422"/>
  <c r="K1423"/>
  <c r="K1424"/>
  <c r="K1425"/>
  <c r="K1426"/>
  <c r="K1427"/>
  <c r="K1428"/>
  <c r="K1429"/>
  <c r="K1430"/>
  <c r="K1431"/>
  <c r="K1432"/>
  <c r="K1433"/>
  <c r="K1434"/>
  <c r="K1435"/>
  <c r="K1436"/>
  <c r="K1437"/>
  <c r="K1438"/>
  <c r="K1439"/>
  <c r="K1440"/>
  <c r="K1441"/>
  <c r="K1442"/>
  <c r="K1443"/>
  <c r="K1444"/>
  <c r="K1445"/>
  <c r="K1446"/>
  <c r="K1447"/>
  <c r="K1448"/>
  <c r="K1449"/>
  <c r="K1450"/>
  <c r="K1451"/>
  <c r="K1452"/>
  <c r="K1453"/>
  <c r="K1454"/>
  <c r="K1455"/>
  <c r="K1456"/>
  <c r="K1457"/>
  <c r="K1458"/>
  <c r="K1459"/>
  <c r="K1460"/>
  <c r="K1461"/>
  <c r="K1462"/>
  <c r="K1463"/>
  <c r="K1464"/>
  <c r="K1465"/>
  <c r="K1466"/>
  <c r="K1467"/>
  <c r="K1468"/>
  <c r="K1469"/>
  <c r="K1470"/>
  <c r="K1471"/>
  <c r="K1472"/>
  <c r="K1473"/>
  <c r="K1474"/>
  <c r="K1475"/>
  <c r="K1476"/>
  <c r="K1477"/>
  <c r="K1478"/>
  <c r="K1479"/>
  <c r="K1480"/>
  <c r="K1481"/>
  <c r="K1482"/>
  <c r="K1483"/>
  <c r="K1484"/>
  <c r="K1485"/>
  <c r="K1486"/>
  <c r="K1487"/>
  <c r="K1488"/>
  <c r="K1489"/>
  <c r="K1490"/>
  <c r="K1491"/>
  <c r="K1492"/>
  <c r="K1493"/>
  <c r="K1494"/>
  <c r="K1495"/>
  <c r="K1496"/>
  <c r="K1497"/>
  <c r="K1498"/>
  <c r="K1499"/>
  <c r="K1500"/>
  <c r="K1501"/>
  <c r="K1502"/>
  <c r="K1503"/>
  <c r="K1504"/>
  <c r="K1505"/>
  <c r="K1506"/>
  <c r="K1507"/>
  <c r="K1508"/>
  <c r="K1509"/>
  <c r="K1510"/>
  <c r="K1511"/>
  <c r="K1512"/>
  <c r="K1513"/>
  <c r="K1514"/>
  <c r="K1515"/>
  <c r="K1516"/>
  <c r="K1517"/>
  <c r="K1518"/>
  <c r="K1519"/>
  <c r="K1520"/>
  <c r="K1521"/>
  <c r="K1522"/>
  <c r="K1523"/>
  <c r="K1524"/>
  <c r="K1525"/>
  <c r="K1526"/>
  <c r="K1527"/>
  <c r="K1528"/>
  <c r="K1529"/>
  <c r="K1530"/>
  <c r="K1531"/>
  <c r="K1532"/>
  <c r="K1533"/>
  <c r="K1534"/>
  <c r="K1535"/>
  <c r="K1536"/>
  <c r="K1537"/>
  <c r="K1538"/>
  <c r="K1539"/>
  <c r="K1540"/>
  <c r="K1541"/>
  <c r="K1542"/>
  <c r="K1543"/>
  <c r="K1544"/>
  <c r="K1545"/>
  <c r="K1546"/>
  <c r="K1547"/>
  <c r="K1548"/>
  <c r="K1549"/>
  <c r="K1550"/>
  <c r="K1551"/>
  <c r="K1552"/>
  <c r="K1553"/>
  <c r="K1554"/>
  <c r="K1555"/>
  <c r="K1556"/>
  <c r="K1557"/>
  <c r="K1558"/>
  <c r="K1559"/>
  <c r="K1560"/>
  <c r="K1561"/>
  <c r="K1562"/>
  <c r="K1563"/>
  <c r="K1564"/>
  <c r="K1565"/>
  <c r="K1566"/>
  <c r="K1567"/>
  <c r="K1568"/>
  <c r="K1569"/>
  <c r="K1570"/>
  <c r="K1571"/>
  <c r="K1572"/>
  <c r="K1573"/>
  <c r="K1574"/>
  <c r="K1575"/>
  <c r="K1576"/>
  <c r="K1577"/>
  <c r="K1578"/>
  <c r="K1579"/>
  <c r="K1580"/>
  <c r="K1581"/>
  <c r="K1582"/>
  <c r="K1583"/>
  <c r="K1584"/>
  <c r="K1585"/>
  <c r="K1586"/>
  <c r="K1587"/>
  <c r="K1588"/>
  <c r="K1589"/>
  <c r="K1590"/>
  <c r="K1591"/>
  <c r="K1592"/>
  <c r="K1593"/>
  <c r="K1594"/>
  <c r="K1595"/>
  <c r="K1596"/>
  <c r="K1597"/>
  <c r="K1598"/>
  <c r="K1599"/>
  <c r="K1600"/>
  <c r="K1601"/>
  <c r="K1602"/>
  <c r="K1603"/>
  <c r="K1604"/>
  <c r="K1605"/>
  <c r="K1606"/>
  <c r="K1607"/>
  <c r="K1608"/>
  <c r="K1609"/>
  <c r="K1610"/>
  <c r="K1611"/>
  <c r="K1612"/>
  <c r="K1613"/>
  <c r="K1614"/>
  <c r="K1615"/>
  <c r="K1616"/>
  <c r="K1617"/>
  <c r="K1618"/>
  <c r="K1619"/>
  <c r="K1620"/>
  <c r="K1621"/>
  <c r="K1622"/>
  <c r="K1623"/>
  <c r="K1624"/>
  <c r="K1625"/>
  <c r="K1626"/>
  <c r="K1627"/>
  <c r="K1628"/>
  <c r="K1629"/>
  <c r="K1630"/>
  <c r="K1631"/>
  <c r="K1632"/>
  <c r="K1633"/>
  <c r="K1634"/>
  <c r="K1635"/>
  <c r="K1636"/>
  <c r="K1637"/>
  <c r="K1638"/>
  <c r="K1639"/>
  <c r="K1640"/>
  <c r="K1641"/>
  <c r="K1642"/>
  <c r="K1643"/>
  <c r="K1644"/>
  <c r="K1645"/>
  <c r="K1646"/>
  <c r="K1647"/>
  <c r="K1648"/>
  <c r="K1649"/>
  <c r="K1650"/>
  <c r="K1651"/>
  <c r="K1652"/>
  <c r="K1653"/>
  <c r="K1654"/>
  <c r="K1655"/>
  <c r="K1656"/>
  <c r="K1657"/>
  <c r="K1658"/>
  <c r="K1659"/>
  <c r="K1660"/>
  <c r="K1661"/>
  <c r="K1662"/>
  <c r="K1663"/>
  <c r="K1664"/>
  <c r="K1665"/>
  <c r="K1666"/>
  <c r="K1667"/>
  <c r="K1668"/>
  <c r="K1669"/>
  <c r="K1670"/>
  <c r="K1671"/>
  <c r="K1672"/>
  <c r="K1673"/>
  <c r="K1674"/>
  <c r="K1675"/>
  <c r="K1676"/>
  <c r="K1677"/>
  <c r="K1678"/>
  <c r="K1679"/>
  <c r="K1680"/>
  <c r="K1681"/>
  <c r="K1682"/>
  <c r="K1683"/>
  <c r="K1684"/>
  <c r="K1685"/>
  <c r="K1686"/>
  <c r="K1687"/>
  <c r="K1688"/>
  <c r="K1689"/>
  <c r="K1690"/>
  <c r="K1691"/>
  <c r="K1692"/>
  <c r="K1693"/>
  <c r="K1694"/>
  <c r="K1695"/>
  <c r="K1696"/>
  <c r="K1697"/>
  <c r="K1698"/>
  <c r="K1699"/>
  <c r="K1700"/>
  <c r="K1701"/>
  <c r="K1702"/>
  <c r="K1703"/>
  <c r="K1704"/>
  <c r="K1705"/>
  <c r="K1706"/>
  <c r="K1707"/>
  <c r="K1708"/>
  <c r="K1709"/>
  <c r="K1710"/>
  <c r="K1711"/>
  <c r="K1712"/>
  <c r="K1713"/>
  <c r="K1714"/>
  <c r="K1715"/>
  <c r="K1716"/>
  <c r="K1717"/>
  <c r="K1718"/>
  <c r="K1719"/>
  <c r="K1720"/>
  <c r="K1721"/>
  <c r="K1722"/>
  <c r="K1723"/>
  <c r="K1724"/>
  <c r="K1725"/>
  <c r="K1726"/>
  <c r="K1727"/>
  <c r="K1728"/>
  <c r="K1729"/>
  <c r="K1730"/>
  <c r="K1731"/>
  <c r="K1732"/>
  <c r="K1733"/>
  <c r="K1734"/>
  <c r="K1735"/>
  <c r="K1736"/>
  <c r="K1737"/>
  <c r="K1738"/>
  <c r="K1739"/>
  <c r="K1740"/>
  <c r="K1741"/>
  <c r="K1742"/>
  <c r="K1743"/>
  <c r="K1744"/>
  <c r="K1745"/>
  <c r="K1746"/>
  <c r="K1747"/>
  <c r="K1748"/>
  <c r="K1749"/>
  <c r="K1750"/>
  <c r="K1751"/>
  <c r="K1752"/>
  <c r="K1753"/>
  <c r="K1754"/>
  <c r="K1755"/>
  <c r="K1756"/>
  <c r="K1757"/>
  <c r="K1758"/>
  <c r="K1759"/>
  <c r="K1760"/>
  <c r="K1761"/>
  <c r="K1762"/>
  <c r="K1763"/>
  <c r="K1764"/>
  <c r="K1765"/>
  <c r="K1766"/>
  <c r="K1767"/>
  <c r="K1768"/>
  <c r="K1769"/>
  <c r="K1770"/>
  <c r="K1771"/>
  <c r="K1772"/>
  <c r="K1773"/>
  <c r="K1774"/>
  <c r="K1775"/>
  <c r="K1776"/>
  <c r="K1777"/>
  <c r="K1778"/>
  <c r="K1779"/>
  <c r="K1780"/>
  <c r="K1781"/>
  <c r="K1782"/>
  <c r="K1783"/>
  <c r="K1784"/>
  <c r="K1785"/>
  <c r="K1786"/>
  <c r="K1787"/>
  <c r="K1788"/>
  <c r="K1789"/>
  <c r="K1790"/>
  <c r="K1791"/>
  <c r="K1792"/>
  <c r="K1793"/>
  <c r="K1794"/>
  <c r="K1795"/>
  <c r="K1796"/>
  <c r="K1797"/>
  <c r="K1798"/>
  <c r="K1799"/>
  <c r="K1800"/>
  <c r="K1801"/>
  <c r="K1802"/>
  <c r="K1803"/>
  <c r="K1804"/>
  <c r="K1805"/>
  <c r="K1806"/>
  <c r="K1807"/>
  <c r="K1808"/>
  <c r="K1809"/>
  <c r="K1810"/>
  <c r="K1811"/>
  <c r="K1812"/>
  <c r="K1813"/>
  <c r="K1814"/>
  <c r="K1815"/>
  <c r="K1816"/>
  <c r="K1817"/>
  <c r="K1818"/>
  <c r="K1819"/>
  <c r="K1820"/>
  <c r="K1821"/>
  <c r="K1822"/>
  <c r="K1823"/>
  <c r="K1824"/>
  <c r="K1825"/>
  <c r="K1826"/>
  <c r="K1827"/>
  <c r="K1828"/>
  <c r="K1829"/>
  <c r="K1830"/>
  <c r="K1831"/>
  <c r="K1832"/>
  <c r="K1833"/>
  <c r="K1834"/>
  <c r="K1835"/>
  <c r="K1836"/>
  <c r="K1837"/>
  <c r="K1838"/>
  <c r="K1839"/>
  <c r="K1840"/>
  <c r="K1841"/>
  <c r="K1842"/>
  <c r="K1843"/>
  <c r="K1844"/>
  <c r="K1845"/>
  <c r="K1846"/>
  <c r="K1847"/>
  <c r="K1848"/>
  <c r="K1849"/>
  <c r="K1850"/>
  <c r="K1851"/>
  <c r="K1852"/>
  <c r="K1853"/>
  <c r="K1854"/>
  <c r="K1855"/>
  <c r="K1856"/>
  <c r="K1857"/>
  <c r="K1858"/>
  <c r="K1859"/>
  <c r="K1860"/>
  <c r="K1861"/>
  <c r="K1862"/>
  <c r="K1863"/>
  <c r="K1864"/>
  <c r="K1865"/>
  <c r="K1866"/>
  <c r="K1867"/>
  <c r="K1868"/>
  <c r="K1869"/>
  <c r="K1870"/>
  <c r="K1871"/>
  <c r="K1872"/>
  <c r="K1873"/>
  <c r="K1874"/>
  <c r="K1875"/>
  <c r="K1876"/>
  <c r="K1877"/>
  <c r="K1878"/>
  <c r="K1879"/>
  <c r="K1880"/>
  <c r="K1881"/>
  <c r="K1882"/>
  <c r="K1883"/>
  <c r="K1884"/>
  <c r="K1885"/>
  <c r="K1886"/>
  <c r="K1887"/>
  <c r="K1888"/>
  <c r="K1889"/>
  <c r="K1890"/>
  <c r="K1891"/>
  <c r="K1892"/>
  <c r="K1893"/>
  <c r="K1894"/>
  <c r="K1895"/>
  <c r="K1896"/>
  <c r="K1897"/>
  <c r="K1898"/>
  <c r="K1899"/>
  <c r="K1900"/>
  <c r="K1901"/>
  <c r="K1902"/>
  <c r="K1903"/>
  <c r="K1904"/>
  <c r="K1905"/>
  <c r="K1906"/>
  <c r="K1907"/>
  <c r="K1908"/>
  <c r="K1909"/>
  <c r="K1910"/>
  <c r="K1911"/>
  <c r="K1912"/>
  <c r="K1913"/>
  <c r="K1914"/>
  <c r="K1915"/>
  <c r="K1916"/>
  <c r="K1917"/>
  <c r="K1918"/>
  <c r="K1919"/>
  <c r="K1920"/>
  <c r="K1921"/>
  <c r="K1922"/>
  <c r="K1923"/>
  <c r="K1924"/>
  <c r="K1925"/>
  <c r="K1926"/>
  <c r="K1927"/>
  <c r="K1928"/>
  <c r="K1929"/>
  <c r="K1930"/>
  <c r="K1931"/>
  <c r="K1932"/>
  <c r="K1933"/>
  <c r="K1934"/>
  <c r="K1935"/>
  <c r="K1936"/>
  <c r="K1937"/>
  <c r="K1938"/>
  <c r="K1939"/>
  <c r="K1940"/>
  <c r="K1941"/>
  <c r="K1942"/>
  <c r="K1943"/>
  <c r="K1944"/>
  <c r="K1945"/>
  <c r="K1946"/>
  <c r="K1947"/>
  <c r="K1948"/>
  <c r="K1949"/>
  <c r="K1950"/>
  <c r="K1951"/>
  <c r="K1952"/>
  <c r="K1953"/>
  <c r="K1954"/>
  <c r="K1955"/>
  <c r="K1956"/>
  <c r="K1957"/>
  <c r="K1958"/>
  <c r="K1959"/>
  <c r="K1960"/>
  <c r="K1961"/>
  <c r="K1962"/>
  <c r="K1963"/>
  <c r="K1964"/>
  <c r="K1965"/>
  <c r="K1966"/>
  <c r="K1967"/>
  <c r="K1968"/>
  <c r="K1969"/>
  <c r="K1970"/>
  <c r="K1971"/>
  <c r="K1972"/>
  <c r="K1973"/>
  <c r="K1974"/>
  <c r="K1975"/>
  <c r="K1976"/>
  <c r="K1977"/>
  <c r="K1978"/>
  <c r="K1979"/>
  <c r="K1980"/>
  <c r="K1981"/>
  <c r="K1982"/>
  <c r="K1983"/>
  <c r="K1984"/>
  <c r="K1985"/>
  <c r="K1986"/>
  <c r="K1987"/>
  <c r="K1988"/>
  <c r="K1989"/>
  <c r="K1990"/>
  <c r="K1991"/>
  <c r="K1992"/>
  <c r="K1993"/>
  <c r="K1994"/>
  <c r="K1995"/>
  <c r="K1996"/>
  <c r="K1997"/>
  <c r="K1998"/>
  <c r="K1999"/>
  <c r="K2000"/>
  <c r="K2001"/>
  <c r="K2002"/>
  <c r="K2003"/>
  <c r="K2004"/>
  <c r="K2005"/>
  <c r="K2006"/>
  <c r="K2007"/>
  <c r="K2008"/>
  <c r="K2009"/>
  <c r="K2010"/>
  <c r="K2011"/>
  <c r="K2012"/>
  <c r="K2013"/>
  <c r="K2014"/>
  <c r="K2015"/>
  <c r="K2016"/>
  <c r="K2017"/>
  <c r="K2018"/>
  <c r="K2019"/>
  <c r="K2020"/>
  <c r="K2021"/>
  <c r="K2022"/>
  <c r="K2023"/>
  <c r="K2024"/>
  <c r="M9" i="22"/>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302"/>
  <c r="M303"/>
  <c r="M304"/>
  <c r="M305"/>
  <c r="M306"/>
  <c r="M307"/>
  <c r="M308"/>
  <c r="M309"/>
  <c r="M310"/>
  <c r="M311"/>
  <c r="M312"/>
  <c r="M313"/>
  <c r="M314"/>
  <c r="M315"/>
  <c r="M316"/>
  <c r="M317"/>
  <c r="M318"/>
  <c r="M319"/>
  <c r="M320"/>
  <c r="M321"/>
  <c r="M322"/>
  <c r="M323"/>
  <c r="M324"/>
  <c r="M325"/>
  <c r="M326"/>
  <c r="M327"/>
  <c r="M328"/>
  <c r="M329"/>
  <c r="M330"/>
  <c r="M331"/>
  <c r="M332"/>
  <c r="M333"/>
  <c r="M334"/>
  <c r="M335"/>
  <c r="M336"/>
  <c r="M337"/>
  <c r="M338"/>
  <c r="M339"/>
  <c r="M340"/>
  <c r="M341"/>
  <c r="M342"/>
  <c r="M343"/>
  <c r="M344"/>
  <c r="M345"/>
  <c r="M346"/>
  <c r="M347"/>
  <c r="M348"/>
  <c r="M349"/>
  <c r="M350"/>
  <c r="M351"/>
  <c r="M352"/>
  <c r="M353"/>
  <c r="M354"/>
  <c r="M355"/>
  <c r="M356"/>
  <c r="M357"/>
  <c r="M358"/>
  <c r="M359"/>
  <c r="M360"/>
  <c r="M361"/>
  <c r="M362"/>
  <c r="M363"/>
  <c r="M364"/>
  <c r="M365"/>
  <c r="M366"/>
  <c r="M367"/>
  <c r="M368"/>
  <c r="M369"/>
  <c r="M370"/>
  <c r="M371"/>
  <c r="M372"/>
  <c r="M373"/>
  <c r="M374"/>
  <c r="M375"/>
  <c r="M376"/>
  <c r="M377"/>
  <c r="M378"/>
  <c r="M379"/>
  <c r="M380"/>
  <c r="M381"/>
  <c r="M382"/>
  <c r="M383"/>
  <c r="M384"/>
  <c r="M385"/>
  <c r="M386"/>
  <c r="M387"/>
  <c r="M388"/>
  <c r="M389"/>
  <c r="M390"/>
  <c r="M391"/>
  <c r="M392"/>
  <c r="M393"/>
  <c r="M394"/>
  <c r="M395"/>
  <c r="M396"/>
  <c r="M397"/>
  <c r="M398"/>
  <c r="M399"/>
  <c r="M400"/>
  <c r="M401"/>
  <c r="M402"/>
  <c r="M403"/>
  <c r="M404"/>
  <c r="M405"/>
  <c r="M406"/>
  <c r="M407"/>
  <c r="M408"/>
  <c r="M409"/>
  <c r="M410"/>
  <c r="M411"/>
  <c r="M412"/>
  <c r="M413"/>
  <c r="M414"/>
  <c r="M415"/>
  <c r="M416"/>
  <c r="M417"/>
  <c r="M418"/>
  <c r="M419"/>
  <c r="M420"/>
  <c r="M421"/>
  <c r="M422"/>
  <c r="M423"/>
  <c r="M424"/>
  <c r="M425"/>
  <c r="M426"/>
  <c r="M427"/>
  <c r="M428"/>
  <c r="M429"/>
  <c r="M430"/>
  <c r="M431"/>
  <c r="M432"/>
  <c r="M433"/>
  <c r="M434"/>
  <c r="M435"/>
  <c r="M436"/>
  <c r="M437"/>
  <c r="M438"/>
  <c r="M439"/>
  <c r="M440"/>
  <c r="M441"/>
  <c r="M442"/>
  <c r="M443"/>
  <c r="M444"/>
  <c r="M445"/>
  <c r="M446"/>
  <c r="M447"/>
  <c r="M448"/>
  <c r="M449"/>
  <c r="M450"/>
  <c r="M451"/>
  <c r="M452"/>
  <c r="M453"/>
  <c r="M454"/>
  <c r="M455"/>
  <c r="M456"/>
  <c r="M457"/>
  <c r="M458"/>
  <c r="M459"/>
  <c r="M460"/>
  <c r="M461"/>
  <c r="M462"/>
  <c r="M463"/>
  <c r="M464"/>
  <c r="M465"/>
  <c r="M466"/>
  <c r="M467"/>
  <c r="M468"/>
  <c r="M469"/>
  <c r="M470"/>
  <c r="M471"/>
  <c r="M472"/>
  <c r="M473"/>
  <c r="M474"/>
  <c r="M475"/>
  <c r="M476"/>
  <c r="M477"/>
  <c r="M478"/>
  <c r="M479"/>
  <c r="M480"/>
  <c r="M481"/>
  <c r="M482"/>
  <c r="M483"/>
  <c r="M484"/>
  <c r="M485"/>
  <c r="M486"/>
  <c r="M487"/>
  <c r="M488"/>
  <c r="M489"/>
  <c r="M490"/>
  <c r="M491"/>
  <c r="M492"/>
  <c r="M493"/>
  <c r="M494"/>
  <c r="M495"/>
  <c r="M496"/>
  <c r="M497"/>
  <c r="M498"/>
  <c r="M499"/>
  <c r="M500"/>
  <c r="M501"/>
  <c r="M502"/>
  <c r="M503"/>
  <c r="M504"/>
  <c r="M505"/>
  <c r="M506"/>
  <c r="M507"/>
  <c r="M508"/>
  <c r="M509"/>
  <c r="M510"/>
  <c r="M511"/>
  <c r="M512"/>
  <c r="M513"/>
  <c r="M514"/>
  <c r="M515"/>
  <c r="M516"/>
  <c r="M517"/>
  <c r="M518"/>
  <c r="M519"/>
  <c r="M520"/>
  <c r="M521"/>
  <c r="M522"/>
  <c r="M523"/>
  <c r="M524"/>
  <c r="M525"/>
  <c r="M526"/>
  <c r="M527"/>
  <c r="M528"/>
  <c r="M529"/>
  <c r="M530"/>
  <c r="M531"/>
  <c r="M532"/>
  <c r="M533"/>
  <c r="M534"/>
  <c r="M535"/>
  <c r="M536"/>
  <c r="M537"/>
  <c r="M538"/>
  <c r="M539"/>
  <c r="M540"/>
  <c r="M541"/>
  <c r="M542"/>
  <c r="M543"/>
  <c r="M544"/>
  <c r="M545"/>
  <c r="M546"/>
  <c r="M547"/>
  <c r="M548"/>
  <c r="M549"/>
  <c r="M550"/>
</calcChain>
</file>

<file path=xl/sharedStrings.xml><?xml version="1.0" encoding="utf-8"?>
<sst xmlns="http://schemas.openxmlformats.org/spreadsheetml/2006/main" count="12130" uniqueCount="6219">
  <si>
    <t>Weight</t>
  </si>
  <si>
    <t>&gt;90%</t>
  </si>
  <si>
    <t>Seasonal side channel (both ends connect at high water)</t>
  </si>
  <si>
    <t>&lt;15 ft</t>
  </si>
  <si>
    <t>&gt;900 ft</t>
  </si>
  <si>
    <t>High-density Residential &amp; Urban</t>
  </si>
  <si>
    <t>any definable</t>
  </si>
  <si>
    <t>Alcove (one end connects even at low water)</t>
  </si>
  <si>
    <t>Vertical banks higher than 20 ft, with burrow holes of kingfisher,  swallows, or native mammals</t>
  </si>
  <si>
    <t>Evidence of beaver (recent, within 1 year approx.)</t>
  </si>
  <si>
    <t>Tree 12-18" dbh</t>
  </si>
  <si>
    <t>Tree 18-24"dbh</t>
  </si>
  <si>
    <t>Snag 4-12" dbh (and &gt;20 ft tall)</t>
  </si>
  <si>
    <t>Snag 12-18" dbh (and &gt;20 ft tall)</t>
  </si>
  <si>
    <t>any</t>
  </si>
  <si>
    <t>one patch &gt;8 m long</t>
  </si>
  <si>
    <t>one island &gt;4 sq.m and &gt;8 m long</t>
  </si>
  <si>
    <t>1. Wrack suspended in vegetation above waterline (evidence of extreme high water)</t>
  </si>
  <si>
    <t>8. Upland vegetation stressed due to soil saturation (evidence of increase in water supply)</t>
  </si>
  <si>
    <t>9. Wetland sediments cracked or fissured (evidence of sudden or seasonal desiccation)</t>
  </si>
  <si>
    <t>10. Upland vegetation encroaching into AA margins (evidence of reduction in water supply)</t>
  </si>
  <si>
    <t>15. Substrate visibly salty (salt encrusted) (evidence of sudden or seasonal desiccation)</t>
  </si>
  <si>
    <t>16. Substrate rusty (evidence of frequent substrate wet-dry cycles)</t>
  </si>
  <si>
    <t>Persistent lentic (standing) water - mostly shaded (backwater pool)</t>
  </si>
  <si>
    <t>Leafy aquatic bed vegetation (pondweed, pond lily, duckweed, floating mat, etc.)</t>
  </si>
  <si>
    <t>Tree &gt;24"dbh</t>
  </si>
  <si>
    <t>Snag &gt;18"dbh (and &gt;20 ft tall)</t>
  </si>
  <si>
    <t>&lt;10 ac</t>
  </si>
  <si>
    <t>Met?</t>
  </si>
  <si>
    <t>Groundwater outwelling area (spring, hyporheic gravel bar)</t>
  </si>
  <si>
    <t>Island (at low flow) surrounded by water with average depth &gt;2 ft</t>
  </si>
  <si>
    <t>&gt;10 individuals of each species</t>
  </si>
  <si>
    <t>Minimum Inclusion Threshold</t>
  </si>
  <si>
    <t>2. Algal mats suspended in vegetation above waterline (evidence of sudden or seasonal decrease in water supply)</t>
  </si>
  <si>
    <t>4. Current water level is below recent high water mark (evidence of variable short-term water levels)</t>
  </si>
  <si>
    <t>5. Shoreline has multiple high water marks at different heights (evidence of variable long-term water levels)</t>
  </si>
  <si>
    <t>6. Wrack on ground above or below ordinary high water (evidence of variable short-term water levels)</t>
  </si>
  <si>
    <t>7. Aestivating animals (e.g., crayfish, frogs) in wetland sediments (evidence of sudden or seasonal decrease in water supply)</t>
  </si>
  <si>
    <t>11. Upland plant species prominent throughout much of AA (evidence of reduction in water supply)</t>
  </si>
  <si>
    <t>12. Perennial wetland vegetation stressed due to desiccation (evidence of recent decrease in water supply)</t>
  </si>
  <si>
    <t>13. Stranded larval amphibians, fish, or die-offs (evidence of sudden recent decrease in water supply)</t>
  </si>
  <si>
    <t>Hayfield, Ryegrass, Grainfield</t>
  </si>
  <si>
    <t>&gt;2/acre</t>
  </si>
  <si>
    <t>Tree 4-12" diameter (dbh)</t>
  </si>
  <si>
    <t>one patch &gt;4 sq.m and &gt;8 m long, with water through July</t>
  </si>
  <si>
    <t>A.  Indicators of extreme high water levels or highly variable levels:</t>
  </si>
  <si>
    <t>B.  Indicators of extreme low water levels or desiccation:</t>
  </si>
  <si>
    <t>&gt;4/acre</t>
  </si>
  <si>
    <t>1-10 channel-widths</t>
  </si>
  <si>
    <t>Downed Wood &gt;18" max diameter and &gt;3 ft long</t>
  </si>
  <si>
    <t>Downed Wood 4-16" max diameter and &gt;3 ft long</t>
  </si>
  <si>
    <t>&gt;1 per 5 acres</t>
  </si>
  <si>
    <t>&gt;1 day, then dries out</t>
  </si>
  <si>
    <t>&gt;2 weeks continuously, then dries out</t>
  </si>
  <si>
    <t>&gt;2 months continuously, then dries out</t>
  </si>
  <si>
    <t>&gt;9 months continuously, then dries out</t>
  </si>
  <si>
    <t>1-10%</t>
  </si>
  <si>
    <t>Date Assessed:</t>
  </si>
  <si>
    <t>Name of Project Site:</t>
  </si>
  <si>
    <t>Lscape</t>
  </si>
  <si>
    <t>PrioWQ</t>
  </si>
  <si>
    <t>PrioCons</t>
  </si>
  <si>
    <t>ESH</t>
  </si>
  <si>
    <t>RareAnim</t>
  </si>
  <si>
    <t>RarePlant</t>
  </si>
  <si>
    <t>Encirc</t>
  </si>
  <si>
    <t>Conflu</t>
  </si>
  <si>
    <t>Nat2mi</t>
  </si>
  <si>
    <t>NatOnsite</t>
  </si>
  <si>
    <t>BuffWidth</t>
  </si>
  <si>
    <t>Trees</t>
  </si>
  <si>
    <t>Dam</t>
  </si>
  <si>
    <t>Levee</t>
  </si>
  <si>
    <t>Excav</t>
  </si>
  <si>
    <t>Grazed</t>
  </si>
  <si>
    <t>AgType</t>
  </si>
  <si>
    <t>Compac</t>
  </si>
  <si>
    <t>Ditch</t>
  </si>
  <si>
    <t>Incised</t>
  </si>
  <si>
    <t>Shrubs</t>
  </si>
  <si>
    <t>Risk</t>
  </si>
  <si>
    <t>Elevation:</t>
  </si>
  <si>
    <t>Data Collector:</t>
  </si>
  <si>
    <t xml:space="preserve">Latitude* </t>
  </si>
  <si>
    <t xml:space="preserve">Longitude* </t>
  </si>
  <si>
    <t>Area of Project Site (acres):</t>
  </si>
  <si>
    <t>* near center of the project site</t>
  </si>
  <si>
    <t>NatureServe. 2011. NatureServe Explorer: An online encyclopedia of life [web application]. Version 7.1. NatureServe, Arlington, Virginia. Available http://www.natureserve.org/explorer. (Accessed: October 4, 2011</t>
  </si>
  <si>
    <t>Scientific Name</t>
  </si>
  <si>
    <t>Common Name</t>
  </si>
  <si>
    <t>Species Group</t>
  </si>
  <si>
    <t>Country: States/ Provinces</t>
  </si>
  <si>
    <t>Abutilon theophrasti</t>
  </si>
  <si>
    <t>Velvetleaf</t>
  </si>
  <si>
    <t>Mallow Family</t>
  </si>
  <si>
    <t>US: AL, AR, AZ, CA, CO, CT, DC, DE, FL, GA, IA, ID, IL, IN, KS, KY, LA, MA, MD, ME, MI, MN, MO, MS, MT, NC, ND, NE, NH, NJ, NM, NV, NY, OH, OK, OR, PA, RI, SC, SD, TN, TX, UT, VA, VT, WA, WI, WV, WY
CA: AB, BC, MB, NB, NS, ON, PE, QC, SK</t>
  </si>
  <si>
    <t>Acacia auriculiformis</t>
  </si>
  <si>
    <t>Ear-leaf Acacia</t>
  </si>
  <si>
    <t>Pea Family</t>
  </si>
  <si>
    <t>US: FL</t>
  </si>
  <si>
    <t>Acer platanoides</t>
  </si>
  <si>
    <t>Norway Maple</t>
  </si>
  <si>
    <t>Maple Family</t>
  </si>
  <si>
    <t>US: CT, DC, DE, IL, IN, KY, LA, MA, MD, ME, MI, MN, NC, NE, NH, NJ, NY, OH, PA, RI, TN, VA, VT, WI, WV
CA: BC, NB, NS, ON, PE, QC</t>
  </si>
  <si>
    <t>Acroptilon repens</t>
  </si>
  <si>
    <t>Russian Knapweed</t>
  </si>
  <si>
    <t>Aster Family</t>
  </si>
  <si>
    <t>US: AR, AZ, CA, CO, IA, ID, IL, IN, KS, KY, MI, MN, MO, MT, ND, NE, NM, NV, OH, OK, OR, SD, TX, UT, VA, WA, WI, WY
CA: AB, BC, MB, ON, SK</t>
  </si>
  <si>
    <t>Agropyron cristatum</t>
  </si>
  <si>
    <t>Crested Wheatgrass</t>
  </si>
  <si>
    <t>Grass Family</t>
  </si>
  <si>
    <t>US: AK, CA, CO, DE, IA, ID, IL, IN, KS, KY, MA, MI, MN, MT, ND, NE, NH, NM, NN, NV, NY, OK, SD, UT, WY
CA: AB, BC, LB, MB, NS, NT, ON, QC, SK, YT</t>
  </si>
  <si>
    <t>Agropyron desertorum</t>
  </si>
  <si>
    <t>Clustered Wheat Grass</t>
  </si>
  <si>
    <t>US: AZ, CA, CO, IA, IL, IN, KS, MO, MT, ND, NM, NV, NY, OH, OR, SD, TX, UT, WI, WY
CA: BC, MB, ON, SK</t>
  </si>
  <si>
    <t>Agrostis gigantea</t>
  </si>
  <si>
    <t>Giant Bentgrass</t>
  </si>
  <si>
    <t>US: AK, AL, AR, AZ, CA, CO, CT, DC, DE, FL, GA, IA, ID, IL, IN, KS, KY, LA, MA, MD, ME, MI, MN, MO, MS, MT, ND, NH, NJ, NM, NV, NY, OH, OK, OR, PA, RI, TN, UT, VA, VT, WA, WI, WV, WY
CA: AB, BC, MB, NB, NF, NS, NT, ON, PE, QC, SK, YT</t>
  </si>
  <si>
    <t>Agrostis stolonifera</t>
  </si>
  <si>
    <t>Creeping Bentgrass</t>
  </si>
  <si>
    <t>US: AK, AL, AR, AZ, CA, CO, CT, DC, DE, GA, HI, IA, ID, IL, IN, KS, LA, MA, MD, ME, MI, MN, MO, MS, MT, NC, ND, NE, NH, NJ, NM, NN, NV, NY, OR, PA, RI, SC, SD, TN, TX, UT, VA, VT, WA, WI, WV, WY
CA: AB, BC, LB, MB, NB, NF, NS, ON, PE, QC, SK</t>
  </si>
  <si>
    <t>Ailanthus altissima</t>
  </si>
  <si>
    <t>Tree-of-Heaven</t>
  </si>
  <si>
    <t>Other flowering plants</t>
  </si>
  <si>
    <t>US: AL, AR, AZ, CA, CO, CT, DC, DE, FL, GA, IA, ID, IL, IN, KS, KY, LA, MA, MD, ME, MI, MO, MS, NC, NE, NJ, NM, NY, OH, OK, PA, RI, SC, TN, TX, UT, VA, WA, WI, WV
CA: BC, ON, QC</t>
  </si>
  <si>
    <t>Akebia quinata</t>
  </si>
  <si>
    <t>Five-leaf Akebia</t>
  </si>
  <si>
    <t>US: CT, DC, DE, GA, IN, KY, MA, MD, MI, NC, NJ, NY, OH, PA, RI, VA, WV</t>
  </si>
  <si>
    <t>Albizia lebbeck</t>
  </si>
  <si>
    <t>Woman's-tongue Tree</t>
  </si>
  <si>
    <t>US: CA, FL, HI, TX</t>
  </si>
  <si>
    <t>Alhagi maurorum</t>
  </si>
  <si>
    <t>Camelthorn</t>
  </si>
  <si>
    <t>US: AZ, CA, CO, ID, NM, NV, TX, UT, WA</t>
  </si>
  <si>
    <t>Alliaria petiolata</t>
  </si>
  <si>
    <t>Garlic Mustard</t>
  </si>
  <si>
    <t>Mustard Family</t>
  </si>
  <si>
    <t>US: AR, CO, CT, DC, DE, GA, IA, IL, IN, KS, KY, MA, MD, ME, MI, MN, MO, NC, ND, NE, NH, NJ, NY, OH, OK, OR, PA, RI, SC, TN, UT, VA, VT, WI, WV
CA: BC, NB, NS, ON, PE, QC</t>
  </si>
  <si>
    <t>Alnus glutinosa</t>
  </si>
  <si>
    <t>European Alder</t>
  </si>
  <si>
    <t>Birch Family</t>
  </si>
  <si>
    <t>US: CT, DC, DE, IL, IN, KS, MA, MI, NJ, NY, OH, PA, TN, VT, WI, WV
CA: NS, ON</t>
  </si>
  <si>
    <t>Alternanthera philoxeroides</t>
  </si>
  <si>
    <t>Alligator-weed</t>
  </si>
  <si>
    <t>Amaranth Family</t>
  </si>
  <si>
    <t>US: AL, AR, CA, FL, GA, IL, KY, LA, MS, NC, SC, TN, TX, VA</t>
  </si>
  <si>
    <t>Ammophila arenaria</t>
  </si>
  <si>
    <t>European Beachgrass</t>
  </si>
  <si>
    <t>US: CA, HI, MA, OR, PA, WA
CA: BC</t>
  </si>
  <si>
    <t>Ampelopsis brevipedunculata</t>
  </si>
  <si>
    <t>Amur Peppervine</t>
  </si>
  <si>
    <t>Grape Family</t>
  </si>
  <si>
    <t>US: CT, DC, DE, GA, IL, KY, MA, MD, MI, NC, NH, NJ, NY, OH, PA, RI, VA, WV</t>
  </si>
  <si>
    <t>Anchusa officinalis</t>
  </si>
  <si>
    <t>Common Bugloss</t>
  </si>
  <si>
    <t>Borage Family</t>
  </si>
  <si>
    <t>US: CA, CO, CT, ID, IL, MA, ME, MI, MT, NH, NJ, NY, OH, OR, PA, RI, UT, WA, WI
CA: BC, ON</t>
  </si>
  <si>
    <t>Angiopteris evecta</t>
  </si>
  <si>
    <t>Mule's-foot Fern</t>
  </si>
  <si>
    <t>US: HI</t>
  </si>
  <si>
    <t>Aponogeton distachyos</t>
  </si>
  <si>
    <t>Cape-pondweed</t>
  </si>
  <si>
    <t>US: CA</t>
  </si>
  <si>
    <t>Ardisia crenata</t>
  </si>
  <si>
    <t>Hen's-eyes</t>
  </si>
  <si>
    <t>Colicwood Family</t>
  </si>
  <si>
    <t>US: AL, FL, GA, HI, LA, TX</t>
  </si>
  <si>
    <t>Ardisia elliptica</t>
  </si>
  <si>
    <t>Shoebutton</t>
  </si>
  <si>
    <t>US: FL, HI</t>
  </si>
  <si>
    <t>Arthraxon hispidus</t>
  </si>
  <si>
    <t>Joint-head Arthraxon</t>
  </si>
  <si>
    <t>US: AL, AR, DC, DE, FL, GA, HI, IN, KS, KY, LA, MA, MD, MO, MS, NC, NJ, NY, OH, OK, OR, PA, SC, TN, TX, VA, WV</t>
  </si>
  <si>
    <t>Arundo donax</t>
  </si>
  <si>
    <t>Giant Reed</t>
  </si>
  <si>
    <t>US: AL, AR, AZ, CA, FL, GA, HI, IL, KS, KY, LA, MD, MO, MS, NC, NM, NV, OK, SC, TN, TX, UT, VA, WV</t>
  </si>
  <si>
    <t>Berberis thunbergii</t>
  </si>
  <si>
    <t>Japanese Barberry</t>
  </si>
  <si>
    <t>Barberry Family</t>
  </si>
  <si>
    <t>US: CT, DC, DE, GA, IA, IL, IN, KS, KY, MA, MD, ME, MI, MN, MO, NC, ND, NH, NJ, NY, OH, PA, RI, SC, SD, TN, VA, VT, WI, WV, WY
CA: BC, NB, NS, ON, PE, QC</t>
  </si>
  <si>
    <t>Berberis vulgaris</t>
  </si>
  <si>
    <t>European Barberry</t>
  </si>
  <si>
    <t>US: CO, CT, DE, IA, ID, IL, IN, KS, MA, MD, ME, MI, MO, MT, NC, ND, NE, NH, NJ, NY, OH, PA, RI, SD, VA, VT, WA, WI, WV
CA: BC, MB, NB, NS, ON, PE, QC</t>
  </si>
  <si>
    <t>Bromus inermis</t>
  </si>
  <si>
    <t>Awnless Brome</t>
  </si>
  <si>
    <t>US: AK, AR, AZ, CA, CO, CT, DC, DE, IA, ID, IL, IN, KS, KY, LA, MA, MD, ME, MI, MN, MO, MS, MT, NC, ND, NE, NH, NJ, NM, NV, NY, OH, OK, OR, PA, RI, SD, TN, UT, VA, VT, WA, WI, WV, WY
CA: AB, BC, LB, MB, NB, NF, NS, NT, ON, PE, QC, SK, YT</t>
  </si>
  <si>
    <t>Bromus sterilis</t>
  </si>
  <si>
    <t>Poverty Brome</t>
  </si>
  <si>
    <t>US: AL, AR, AZ, CA, CO, CT, DC, DE, HI, ID, IL, IN, KY, MA, MD, MI, MO, MS, NC, NJ, NM, NV, NY, OH, OK, OR, PA, RI, TN, TX, UT, VA, WA, WV
CA: BC, ON</t>
  </si>
  <si>
    <t>Bromus tectorum</t>
  </si>
  <si>
    <t>Cheatgrass</t>
  </si>
  <si>
    <t>US: AK, AL, AR, AZ, CA, CO, CT, DC, DE, FL, GA, HI, IA, ID, IL, IN, KS, KY, LA, MA, MD, ME, MI, MN, MO, MS, MT, NC, ND, NE, NH, NJ, NM, NV, NY, OH, OK, OR, PA, RI, SC, SD, TN, TX, UT, VA, VT, WA, WI, WV, WY
CA: AB, BC, MB, NB, NS, ON, QC, SK</t>
  </si>
  <si>
    <t>Butomus umbellatus</t>
  </si>
  <si>
    <t>Flowering-rush</t>
  </si>
  <si>
    <t>US: CT, ID, IL, IN, MI, MN, MT, ND, NY, OH, PA, SD, VT, WI
CA: AB, BC, MB, NB, NS, ON, PE, QC</t>
  </si>
  <si>
    <t>Calamagrostis epigeios</t>
  </si>
  <si>
    <t>Feathertop</t>
  </si>
  <si>
    <t>US: IA, IL, KS, MA, MI, ND, NJ, NY, PA, WI, WY
CA: BC, LB, NB, NS, ON</t>
  </si>
  <si>
    <t>Cannabis sativa</t>
  </si>
  <si>
    <t>Marijuana</t>
  </si>
  <si>
    <t>US: AL, AR, CA, CO, CT, DC, DE, FL, GA, HI, IA, ID, IL, IN, KS, KY, LA, MA, MD, ME, MI, MN, MO, MT, NC, ND, NE, NH, NJ, NM, NY, OH, OK, OR, PA, RI, SC, SD, TN, TX, UT, VA, VT, WA, WI, WV, WY
CA: AB, BC, MB, NB, ON, QC</t>
  </si>
  <si>
    <t>Carduus acanthoides</t>
  </si>
  <si>
    <t>Spiny Plumeless-thistle</t>
  </si>
  <si>
    <t>US: CA, CO, CT, DE, IA, ID, IL, KS, KY, MA, MD, ME, MI, MN, MT, NC, ND, NE, NJ, NY, OH, OK, PA, RI, SD, VA, VT, WA, WI, WV, WY
CA: BC, NB, NF, NS, ON, QC</t>
  </si>
  <si>
    <t>Carduus pycnocephalus</t>
  </si>
  <si>
    <t>Italian Thistle</t>
  </si>
  <si>
    <t>US: AL, CA, HI, ID, NY, OR, TX</t>
  </si>
  <si>
    <t>Carex kobomugi</t>
  </si>
  <si>
    <t>Japanese Sedge</t>
  </si>
  <si>
    <t>Sedge Family</t>
  </si>
  <si>
    <t>US: DE, MA, MD, NC, NJ, NY, RI, VA</t>
  </si>
  <si>
    <t>Carpobrotus chilensis</t>
  </si>
  <si>
    <t>Baby Sun-rose</t>
  </si>
  <si>
    <t>Fig-Marigold Family</t>
  </si>
  <si>
    <t>US: CA, OR</t>
  </si>
  <si>
    <t>Carpobrotus edulis</t>
  </si>
  <si>
    <t>Hotten-tot-fig</t>
  </si>
  <si>
    <t>US: CA, FL</t>
  </si>
  <si>
    <t>Casuarina equisetifolia</t>
  </si>
  <si>
    <t>Horsetail Casuarina</t>
  </si>
  <si>
    <t>Cayratia japonica</t>
  </si>
  <si>
    <t>Bushkiller</t>
  </si>
  <si>
    <t>US: AL, LA, MS, NC, TX</t>
  </si>
  <si>
    <t>Celastrus orbiculata</t>
  </si>
  <si>
    <t>Oriental Bittersweet</t>
  </si>
  <si>
    <t>Bittersweet Family</t>
  </si>
  <si>
    <t>US: AR, CT, DC, DE, GA, IA, IL, IN, KY, MA, MD, ME, MI, NC, NH, NJ, NY, OH, PA, RI, SC, TN, VA, VT, WV
CA: NB, ON, QC</t>
  </si>
  <si>
    <t>Centaurea biebersteinii</t>
  </si>
  <si>
    <t>Spotted Starthistle</t>
  </si>
  <si>
    <t>US: AL, AR, AZ, CA, CO, CT, DE, FL, HI, IA, ID, IL, IN, KS, KY, MA, MD, ME, MI, MN, MO, MT, NC, ND, NH, NJ, NM, NV, NY, OH, OR, PA, RI, SC, SD, TN, UT, VA, VT, WA, WI, WV, WY
CA: AB, BC, NB, NS, ON, QC, YT</t>
  </si>
  <si>
    <t>Centaurea calcitrapa</t>
  </si>
  <si>
    <t>Big-head Purple Starthistle</t>
  </si>
  <si>
    <t>US: AL, AZ, CA, DC, IA, IL, MD, NJ, NM, NY, OR, PA, UT, VA, WA
CA: BC, ON</t>
  </si>
  <si>
    <t>Centaurea diffusa</t>
  </si>
  <si>
    <t>Diffuse Knapweed</t>
  </si>
  <si>
    <t>US: CA, CO, CT, IA, ID, IL, IN, KY, MA, MI, MO, MT, NJ, NV, OR, UT, WA, WY
CA: AB, BC, MB, ON, QC, SK</t>
  </si>
  <si>
    <t>Centaurea melitensis</t>
  </si>
  <si>
    <t>Maltese Star-thistle</t>
  </si>
  <si>
    <t>US: AL, AZ, CA, GA, HI, MA, MO, NJ, NM, NV, OR, PA, SC, TX, UT, WA, WI
CA: BC</t>
  </si>
  <si>
    <t>Centaurea solstitialis</t>
  </si>
  <si>
    <t>Yellow Starthistle</t>
  </si>
  <si>
    <t>US: AZ, CA, CO, CT, DE, FL, IA, ID, IL, IN, KS, KY, MA, MD, MI, MN, MO, MT, NC, ND, NE, NH, NJ, NM, NV, NY, OH, OK, OR, PA, RI, SD, TN, TX, UT, VA, WA, WI, WV, WY
CA: AB, MB, ON, SK</t>
  </si>
  <si>
    <t>Cinnamomum burmanni</t>
  </si>
  <si>
    <t>Padang Cassia</t>
  </si>
  <si>
    <t>Laurel Family</t>
  </si>
  <si>
    <t>Cirsium arvense</t>
  </si>
  <si>
    <t>Creeping Thistle</t>
  </si>
  <si>
    <t>US: AK, AR, AZ, CA, CO, CT, DC, DE, IA, ID, IL, IN, KS, KY, MA, MD, ME, MI, MN, MO, MT, NC, ND, NE, NH, NJ, NM, NV, NY, OH, OR, PA, RI, SD, TN, UT, VA, VT, WA, WI, WV, WY
CA: AB, BC, LB, MB, NB, NF, NS, NT, ON, PE, QC, SK, YT</t>
  </si>
  <si>
    <t>Cirsium palustre</t>
  </si>
  <si>
    <t>Marsh Thistle</t>
  </si>
  <si>
    <t>US: MA, MI, NH, NY, WI
CA: BC, NF, NS, ON, QC</t>
  </si>
  <si>
    <t>Cirsium vulgare</t>
  </si>
  <si>
    <t>Bull Thistle</t>
  </si>
  <si>
    <t>US: AK, AL, AR, AZ, CA, CO, CT, DC, DE, FL, GA, HI, IA, ID, IL, IN, KS, KY, LA, MA, MD, ME, MI, MN, MO, MS, MT, NC, ND, NE, NH, NJ, NM, NV, NY, OH, OK, OR, PA, RI, SC, SD, TN, TX, UT, VA, VT, WA, WI, WV, WY
CA: AB, BC, MB, NB, NF, NS, NT, ON, PE, QC, SK</t>
  </si>
  <si>
    <t>Clematis vitalba</t>
  </si>
  <si>
    <t>Traveler's-joy</t>
  </si>
  <si>
    <t>Buttercup Family</t>
  </si>
  <si>
    <t>US: ME, OR, WA
CA: BC, ON</t>
  </si>
  <si>
    <t>Colocasia esculenta</t>
  </si>
  <si>
    <t>Taro</t>
  </si>
  <si>
    <t>Arum Family</t>
  </si>
  <si>
    <t>US: AL, FL, GA, HI, LA, MS, NC, TX</t>
  </si>
  <si>
    <t>Conium maculatum</t>
  </si>
  <si>
    <t>Poison-hemlock</t>
  </si>
  <si>
    <t>Carrot Family</t>
  </si>
  <si>
    <t>US: AL, AR, AZ, CA, CO, CT, DC, DE, FL, GA, IA, ID, IL, IN, KS, KY, LA, MA, MD, ME, MI, MN, MO, MT, NC, ND, NE, NH, NJ, NM, NV, NY, OH, OK, OR, PA, RI, SC, SD, TN, TX, UT, VA, VT, WA, WI, WV, WY
CA: AB, BC, NB, NS, ON, QC, SK</t>
  </si>
  <si>
    <t>Convolvulus arvensis</t>
  </si>
  <si>
    <t>Field Bindweed</t>
  </si>
  <si>
    <t>Morning-Glory Family</t>
  </si>
  <si>
    <t>US: AL, AR, AZ, CA, CO, CT, DC, DE, FL, GA, HI, IA, ID, IL, IN, KS, KY, LA, MA, MD, ME, MI, MN, MO, MS, MT, NC, ND, NE, NH, NJ, NM, NV, NY, OH, OK, OR, PA, RI, SC, SD, TN, TX, UT, VA, VT, WA, WI, WV, WY
CA: AB, BC, MB, NB, NS, ON, PE, QC, SK</t>
  </si>
  <si>
    <t>Coronilla varia</t>
  </si>
  <si>
    <t>Common Crown-vetch</t>
  </si>
  <si>
    <t>US: AL, AR, AZ, CO, CT, DC, DE, FL, GA, HI, IA, ID, IL, IN, KS, KY, MA, MD, ME, MI, MN, MO, MS, MT, NC, NE, NH, NJ, NM, NV, NY, OH, OK, OR, PA, RI, SC, SD, TN, TX, UT, VA, VT, WA, WI, WV, WY
CA: AB, BC, MB, NB, NF, NS, ON, PE, QC</t>
  </si>
  <si>
    <t>Cortaderia jubata</t>
  </si>
  <si>
    <t>Pampas Grass</t>
  </si>
  <si>
    <t>US: CA, HI</t>
  </si>
  <si>
    <t>Cortaderia selloana</t>
  </si>
  <si>
    <t>Selloa Pampas Grass</t>
  </si>
  <si>
    <t>US: AL, CA, FL, GA, LA, NJ, OR, RI, SC, TN, TX, UT, VA
CA: ON</t>
  </si>
  <si>
    <t>Cotoneaster pannosus</t>
  </si>
  <si>
    <t>Silver-leaf Cotoneaster</t>
  </si>
  <si>
    <t>Rose Family</t>
  </si>
  <si>
    <t>Crupina vulgaris</t>
  </si>
  <si>
    <t>Common Crupina</t>
  </si>
  <si>
    <t>US: CA, ID, MA, OR, WA</t>
  </si>
  <si>
    <t>Cynanchum louiseae</t>
  </si>
  <si>
    <t>Black Swallow-wort</t>
  </si>
  <si>
    <t>Milkweed Family</t>
  </si>
  <si>
    <t>US: CT, FL, IA, IL, IN, KS, MA, MD, ME, MI, NH, NJ, NY, OH, PA, RI, VT, WI
CA: ON, QC</t>
  </si>
  <si>
    <t>Cynanchum rossicum</t>
  </si>
  <si>
    <t>European Swallow-wort</t>
  </si>
  <si>
    <t>US: MI, NJ, NY, PA, RI
CA: BC, ON, QC</t>
  </si>
  <si>
    <t>Cynara cardunculus</t>
  </si>
  <si>
    <t>Artichoke Thistle</t>
  </si>
  <si>
    <t>Cynodon dactylon</t>
  </si>
  <si>
    <t>Bermuda Grass</t>
  </si>
  <si>
    <t>US: AL, AR, AZ, CA, CO, CT, DC, DE, FL, GA, HI, IA, ID, IL, IN, KS, KY, LA, MA, MD, MI, MO, MS, NC, NE, NH, NJ, NM, NV, NY, OH, OK, OR, PA, SC, TN, TX, UT, VA, WA, WV
CA: BC, ON</t>
  </si>
  <si>
    <t>Cynoglossum officinale</t>
  </si>
  <si>
    <t>Common Hound's-tongue</t>
  </si>
  <si>
    <t>US: AL, AR, AZ, CA, CO, CT, DC, DE, GA, IA, ID, IL, IN, KS, KY, MA, MD, ME, MI, MN, MO, MT, NC, ND, NE, NH, NJ, NM, NV, NY, OH, OR, PA, RI, SC, SD, TN, UT, VA, VT, WA, WI, WV, WY
CA: AB, BC, MB, NB, NS, ON, QC, SK</t>
  </si>
  <si>
    <t>Cynosurus echinatus</t>
  </si>
  <si>
    <t>Bristly Dogtail Grass</t>
  </si>
  <si>
    <t>US: AL, AR, CA, CT, GA, ID, LA, MD, MI, MO, MS, NC, NJ, NY, OH, OK, OR, PA, SC, TN, VA, WA, WV
CA: BC</t>
  </si>
  <si>
    <t>Cytisus scoparius</t>
  </si>
  <si>
    <t>Scotch Broom</t>
  </si>
  <si>
    <t>US: AL, CA, CT, DC, DE, GA, HI, ID, MA, MD, ME, MI, MT, NC, NJ, NY, OH, OR, PA, RI, SC, TN, UT, VA, WA, WV
CA: BC, NS, PE</t>
  </si>
  <si>
    <t>Delairea odorata</t>
  </si>
  <si>
    <t>German Ivy</t>
  </si>
  <si>
    <t>Descurainia sophia</t>
  </si>
  <si>
    <t>Herb Sophia</t>
  </si>
  <si>
    <t>US: AK, AR, AZ, CA, CO, CT, DC, DE, GA, HI, IA, ID, IL, IN, KS, KY, LA, MA, MD, ME, MI, MN, MO, MS, MT, NC, ND, NE, NH, NJ, NM, NV, NY, OH, OK, OR, PA, RI, SC, SD, TN, TX, UT, VA, VT, WA, WI, WV, WY
CA: AB, BC, MB, NB, NF, NS, NT, ON, PE, QC, SK, YT</t>
  </si>
  <si>
    <t>Dioscorea bulbifera</t>
  </si>
  <si>
    <t>Air Yam</t>
  </si>
  <si>
    <t>US: FL, HI, LA, MS, TX</t>
  </si>
  <si>
    <t>Dioscorea oppositifolia</t>
  </si>
  <si>
    <t>Chinese Yam</t>
  </si>
  <si>
    <t>US: AL, AR, CT, DC, GA, IL, IN, KS, KY, LA, MD, MO, MS, NC, NJ, NY, OH, PA, SC, TN, VA, VT, WV</t>
  </si>
  <si>
    <t>Dipsacus fullonum</t>
  </si>
  <si>
    <t>Fuller's Teasel</t>
  </si>
  <si>
    <t>US: AL, AR, AZ, CA, CO, CT, DC, DE, IA, ID, IL, IN, KS, KY, MA, MD, MI, MO, MS, MT, NC, NE, NH, NJ, NM, NV, NY, OH, OK, OR, PA, RI, SD, TN, UT, VA, VT, WA, WI, WV, WY
CA: BC, ON, QC</t>
  </si>
  <si>
    <t>Dipsacus laciniatus</t>
  </si>
  <si>
    <t>Cutleaf Teasel</t>
  </si>
  <si>
    <t>US: CO, IA, IL, IN, KS, KY, MA, MD, MI, MN, MO, NJ, NY, OH, PA, VA, WI, WV
CA: ON</t>
  </si>
  <si>
    <t>Egeria densa</t>
  </si>
  <si>
    <t>Brazilian Waterweed</t>
  </si>
  <si>
    <t>US: AL, AR, AZ, CA, CO, CT, DE, FL, GA, HI, IL, KS, KY, LA, MA, MD, MS, NC, NE, NH, NJ, NM, NY, OK, OR, PA, RI, SC, TN, TX, UT, VA, VT, WA
CA: BC</t>
  </si>
  <si>
    <t>Ehrharta calycina</t>
  </si>
  <si>
    <t>Perennial Veldtgrass</t>
  </si>
  <si>
    <t>Eichhornia crassipes</t>
  </si>
  <si>
    <t>Common Water-hyacinth</t>
  </si>
  <si>
    <t>US: AL, AZ, CA, DE, FL, GA, HI, KY, LA, MO, MS, NC, NJ, NY, RI, SC, TN, TX, VA
CA: ON</t>
  </si>
  <si>
    <t>Elaeagnus angustifolia</t>
  </si>
  <si>
    <t>Russian Olive</t>
  </si>
  <si>
    <t>US: AZ, CA, CO, CT, IA, ID, IL, KS, KY, MA, MD, ME, MI, MN, MO, MT, ND, NE, NJ, NM, NV, NY, OH, OK, OR, PA, RI, SD, TN, TX, UT, VA, VT, WA, WI, WY
CA: AB, BC, MB, NB, ON, QC</t>
  </si>
  <si>
    <t>Elaeagnus umbellata</t>
  </si>
  <si>
    <t>Autumn Olive</t>
  </si>
  <si>
    <t>US: AL, CT, DC, DE, FL, GA, HI, IA, IL, IN, KY, LA, MA, MD, ME, MI, MO, MS, NC, NH, NJ, NY, OH, PA, RI, SC, TN, VA, VT, WV
CA: ON</t>
  </si>
  <si>
    <t>Elymus repens</t>
  </si>
  <si>
    <t>Creeping Wild Rye</t>
  </si>
  <si>
    <t>US: AK, AR, AZ, CA, CO, CT, DC, DE, IA, ID, IL, IN, KS, KY, MA, MD, ME, MI, MN, MO, MT, NC, ND, NE, NH, NJ, NM, NV, NY, OH, OK, OR, PA, RI, SD, TN, TX, UT, VA, VT, WA, WI, WY
CA: AB, BC, LB, MB, NB, NF, NS, NT, ON, PE, QC, SK, YT</t>
  </si>
  <si>
    <t>Emex spinosa</t>
  </si>
  <si>
    <t>Spiny Emex</t>
  </si>
  <si>
    <t>Buckwheat Family</t>
  </si>
  <si>
    <t>US: CA, HI, MA, NJ, TX</t>
  </si>
  <si>
    <t>Epilobium hirsutum</t>
  </si>
  <si>
    <t>Great Hairy Willowherb</t>
  </si>
  <si>
    <t>Evening-Primrose Family</t>
  </si>
  <si>
    <t>US: CT, IL, IN, MA, MD, ME, MI, NH, NJ, NY, OH, PA, RI, VT, WA, WI, WV
CA: BC, NB, NS, ON, PE, QC</t>
  </si>
  <si>
    <t>Epipactis helleborine</t>
  </si>
  <si>
    <t>Eastern Helleborine</t>
  </si>
  <si>
    <t>Orchid Family</t>
  </si>
  <si>
    <t>US: AR, CA, CT, DC, IL, IN, KY, MA, MD, ME, MI, MN, MO, MT, NH, NJ, NM, NY, OH, PA, RI, TN, VA, VT, WI, WV
CA: BC, NB, NF, NS, ON, PE, QC</t>
  </si>
  <si>
    <t>Eragrostis curvula</t>
  </si>
  <si>
    <t>Weeping Lovegrass</t>
  </si>
  <si>
    <t>US: AL, AR, AZ, CA, CO, DE, FL, GA, IL, KS, KY, LA, MA, MD, MO, MS, NC, NJ, NM, NY, OH, OK, RI, SC, TN, TX, UT, VA, WV</t>
  </si>
  <si>
    <t>Eragrostis lehmanniana</t>
  </si>
  <si>
    <t>Lehmann's Lovegrass</t>
  </si>
  <si>
    <t>US: AZ, CA, NM, OK, TX, UT</t>
  </si>
  <si>
    <t>Erica lusitanica</t>
  </si>
  <si>
    <t>Spanish Heath</t>
  </si>
  <si>
    <t>Heath Family</t>
  </si>
  <si>
    <t>Erodium cicutarium</t>
  </si>
  <si>
    <t>Pin Clover</t>
  </si>
  <si>
    <t>Geranium Family</t>
  </si>
  <si>
    <t>US: AK, AL, AR, AZ, CA, CO, CT, DC, DE, GA, HI, IA, ID, IL, IN, KS, KY, LA, MA, MD, ME, MI, MN, MO, MT, NC, ND, NE, NH, NJ, NM, NV, NY, OH, OK, OR, PA, RI, SC, SD, TN, TX, UT, VA, VT, WA, WV, WY
CA: AB, BC, MB, NB, NS, ON, PE, QC, SK</t>
  </si>
  <si>
    <t>Eucalyptus globulus</t>
  </si>
  <si>
    <t>Eucalyptus Tree</t>
  </si>
  <si>
    <t>Myrtle Family</t>
  </si>
  <si>
    <t>Euonymus fortunei</t>
  </si>
  <si>
    <t>Winter Creeper</t>
  </si>
  <si>
    <t>US: AL, DC, DE, IL, IN, KY, MA, MI, MO, NJ, NY, OH, PA, RI, VA, WV
CA: ON</t>
  </si>
  <si>
    <t>Euphorbia cyparissias</t>
  </si>
  <si>
    <t>Cypress Spurge</t>
  </si>
  <si>
    <t>Spurge Family</t>
  </si>
  <si>
    <t>US: AL, AR, CA, CO, CT, DC, DE, FL, GA, IA, ID, IL, IN, KS, KY, MA, MD, ME, MI, MN, MO, MT, NC, ND, NE, NH, NJ, NY, OH, OR, PA, RI, SC, SD, TN, UT, VA, VT, WA, WI, WV, WY
CA: BC, MB, NB, NF, NS, ON, PE, QC, SK</t>
  </si>
  <si>
    <t>Euphorbia esula</t>
  </si>
  <si>
    <t>Leafy Spurge</t>
  </si>
  <si>
    <t>US: AZ, CA, CO, CT, DE, IA, ID, IL, IN, KS, MA, MD, ME, MI, MN, MO, MT, ND, NE, NH, NJ, NM, NV, NY, OH, OR, PA, SD, UT, VA, VT, WA, WI, WV, WY
CA: AB, BC, MB, NB, NS, ON, PE, QC, SK, YT</t>
  </si>
  <si>
    <t>Euphorbia myrsinites</t>
  </si>
  <si>
    <t>Myrtle Spurge</t>
  </si>
  <si>
    <t>US: CA, CO, ID, UT, WA
CA: ON</t>
  </si>
  <si>
    <t>Euryops multifidus</t>
  </si>
  <si>
    <t>Sweet Resinbush</t>
  </si>
  <si>
    <t>US: AZ</t>
  </si>
  <si>
    <t>Ficus carica</t>
  </si>
  <si>
    <t>Common Fig</t>
  </si>
  <si>
    <t>Mulberry Family</t>
  </si>
  <si>
    <t>US: AL, CA, DC, FL, GA, KY, LA, MA, MD, MI, MS, NC, NY, PA, SC, TN, TX, VA</t>
  </si>
  <si>
    <t>Foeniculum vulgare</t>
  </si>
  <si>
    <t>Sweet Fennel</t>
  </si>
  <si>
    <t>US: AZ, CA, CT, DE, FL, GA, HI, IA, IL, KS, KY, LA, MA, MD, ME, MI, MO, NC, NE, NJ, NM, NV, NY, OH, OR, PA, RI, SC, TN, TX, UT, VA, WA, WV
CA: BC, ON, QC</t>
  </si>
  <si>
    <t>Frangula alnus</t>
  </si>
  <si>
    <t>Glossy False Buckthorn</t>
  </si>
  <si>
    <t>Buckthorn Family</t>
  </si>
  <si>
    <t>US: CO, CT, IA, IL, IN, KY, MA, MD, ME, MI, MN, NH, NJ, NY, OH, PA, RI, TN, VA, VT, WI, WV, WY
CA: MB, NB, NS, ON, PE, QC</t>
  </si>
  <si>
    <t>Genista monspessulana</t>
  </si>
  <si>
    <t>French Broom</t>
  </si>
  <si>
    <t>US: CA, OR, WA
CA: BC</t>
  </si>
  <si>
    <t>Glaucium flavum</t>
  </si>
  <si>
    <t>Yellow Hornpoppy</t>
  </si>
  <si>
    <t>Poppy Family</t>
  </si>
  <si>
    <t>US: CA, CO, CT, DE, MA, MD, MI, NJ, NY, OK, OR, PA, RI, VA, WV
CA: ON</t>
  </si>
  <si>
    <t>Gypsophila paniculata</t>
  </si>
  <si>
    <t>Tall Baby's-breath</t>
  </si>
  <si>
    <t>Pink Family</t>
  </si>
  <si>
    <t>US: CA, CO, CT, FL, IA, ID, IL, IN, KS, MA, ME, MI, MN, MT, ND, NE, NV, NY, OK, OR, PA, SD, UT, VT, WA, WI, WY
CA: AB, BC, MB, NB, ON, QC, SK</t>
  </si>
  <si>
    <t>Halogeton glomeratus</t>
  </si>
  <si>
    <t>Halogeton</t>
  </si>
  <si>
    <t>Goosefoot Family</t>
  </si>
  <si>
    <t>US: AZ, CA, CO, ID, MT, NE, NM, NV, OR, SD, UT, WA, WY</t>
  </si>
  <si>
    <t>Hedera helix</t>
  </si>
  <si>
    <t>English Ivy</t>
  </si>
  <si>
    <t>Ginseng Family</t>
  </si>
  <si>
    <t>US: AL, AZ, CA, DC, DE, FL, GA, HI, IL, IN, KY, LA, MA, MD, MI, MO, MS, NC, NJ, NY, OR, PA, SC, TN, TX, UT, VA, WA, WV
CA: BC, ON</t>
  </si>
  <si>
    <t>Hedychium flavescens</t>
  </si>
  <si>
    <t>Yellow Ginger</t>
  </si>
  <si>
    <t>Hedychium gardnerianum</t>
  </si>
  <si>
    <t>Kahili Ginger</t>
  </si>
  <si>
    <t>Hemerocallis fulva</t>
  </si>
  <si>
    <t>Orange Daylily</t>
  </si>
  <si>
    <t>Lily Family</t>
  </si>
  <si>
    <t>US: AL, AR, CT, DC, DE, FL, GA, IA, IL, IN, KS, KY, LA, MA, MD, ME, MI, MN, MO, MS, MT, NC, NE, NH, NJ, NY, OH, PA, RI, SC, SD, TN, UT, VA, VT, WA, WI, WV, WY
CA: NB, NS, ON, PE, QC</t>
  </si>
  <si>
    <t>Heracleum mantegazzianum</t>
  </si>
  <si>
    <t>Giant Hogweed</t>
  </si>
  <si>
    <t>US: ME, MI, NY, PA, WA
CA: BC, NS, ON</t>
  </si>
  <si>
    <t>Hesperis matronalis</t>
  </si>
  <si>
    <t>Dame's Rocket</t>
  </si>
  <si>
    <t>US: AK, AR, CA, CO, CT, DC, DE, GA, IA, ID, IL, IN, KS, KY, MA, MD, ME, MI, MN, MO, MT, NC, ND, NE, NH, NJ, NV, NY, OH, OR, PA, RI, SD, TN, UT, VA, VT, WA, WI, WV, WY
CA: AB, BC, MB, NB, NF, NS, ON, PE, QC, SK</t>
  </si>
  <si>
    <t>Hieracium aurantiacum</t>
  </si>
  <si>
    <t>Orange Hawkweed</t>
  </si>
  <si>
    <t>US: AK, AR, CA, CO, CT, IA, ID, IL, IN, KY, MA, MD, ME, MI, MN, MT, NC, NH, NJ, NY, OH, OR, PA, RI, SD, VA, VT, WA, WI, WV, WY
CA: AB, BC, LB, MB, NB, NF, NS, ON, PE, QC, SK</t>
  </si>
  <si>
    <t>Hieracium pilosella</t>
  </si>
  <si>
    <t>Mouse-ear Hawkweed</t>
  </si>
  <si>
    <t>US: CT, DE, GA, KY, MA, MD, ME, MI, MN, NC, NH, NJ, NY, OH, OR, PA, RI, TN, VA, VT, WA, WV
CA: BC, NB, NF, NS, ON, PE, QC</t>
  </si>
  <si>
    <t>Holcus lanatus</t>
  </si>
  <si>
    <t>Common Velvetgrass</t>
  </si>
  <si>
    <t>US: AK, AL, AR, AZ, CA, CO, CT, DC, DE, GA, HI, IA, ID, IL, IN, KS, KY, LA, MA, MD, ME, MI, MO, MS, MT, NC, ND, NH, NJ, NM, NV, NY, OH, OK, OR, PA, RI, SC, TN, TX, UT, VA, VT, WA, WI, WV
CA: BC, NB, NF, NS, ON, QC</t>
  </si>
  <si>
    <t>Humulus japonicus</t>
  </si>
  <si>
    <t>Japanese Hop</t>
  </si>
  <si>
    <t>US: CT, DC, DE, GA, IA, IL, IN, KS, KY, MA, MD, ME, MI, MN, MO, NC, NE, NH, NJ, NY, OH, PA, RI, SC, TN, VA, VT, WI, WV
CA: ON, QC</t>
  </si>
  <si>
    <t>Hydrilla verticillata</t>
  </si>
  <si>
    <t>Hydrilla</t>
  </si>
  <si>
    <t>US: AL, AZ, CA, DC, DE, FL, GA, LA, MD, NC, NY, PA, SC, TN, TX, VA, WA</t>
  </si>
  <si>
    <t>Hydrocharis morsus-ranae</t>
  </si>
  <si>
    <t>Common Frogbit</t>
  </si>
  <si>
    <t>US: NY
CA: ON, QC</t>
  </si>
  <si>
    <t>Hypericum perforatum</t>
  </si>
  <si>
    <t>Common St. John's-wort</t>
  </si>
  <si>
    <t>St. John's-Wort Family</t>
  </si>
  <si>
    <t>US: AR, CA, CO, CT, DC, DE, GA, HI, IA, ID, IL, IN, KS, KY, LA, MA, MD, ME, MI, MN, MO, MS, MT, NC, NE, NH, NJ, NV, NY, OH, OK, OR, PA, RI, SC, SD, TN, TX, VA, VT, WA, WI, WV, WY
CA: AB, BC, MB, NB, NF, NS, ON, PE, QC</t>
  </si>
  <si>
    <t>Impatiens glandulifera</t>
  </si>
  <si>
    <t>Policeman's Helmet</t>
  </si>
  <si>
    <t>US: CA, MA, ME, MI, NY, OR, VT, WA
CA: AB, BC, MB, NB, NF, NS, ON, PE, QC</t>
  </si>
  <si>
    <t>Imperata cylindrica</t>
  </si>
  <si>
    <t>Cogon Satin-tail</t>
  </si>
  <si>
    <t>US: AL, FL, GA, LA, MS, OR, SC, TN, VA</t>
  </si>
  <si>
    <t>Ipomoea aquatica</t>
  </si>
  <si>
    <t>Swamp-cabbage</t>
  </si>
  <si>
    <t>Ipomoea purpurea</t>
  </si>
  <si>
    <t>Common Morning-glory</t>
  </si>
  <si>
    <t>US: AL, AR, AZ, CA, CT, DC, DE, FL, GA, HI, IA, IL, IN, KS, KY, LA, MA, MD, ME, MI, MN, MO, MS, NC, ND, NE, NH, NJ, NM, NV, NY, OH, OK, PA, RI, SC, SD, TN, TX, UT, VA, VT, WI, WV
CA: ON, QC</t>
  </si>
  <si>
    <t>Ipomoea triloba</t>
  </si>
  <si>
    <t>Little-bell</t>
  </si>
  <si>
    <t>US: CA, FL, HI</t>
  </si>
  <si>
    <t>Iris pseudacorus</t>
  </si>
  <si>
    <t>Yellow Iris</t>
  </si>
  <si>
    <t>Iris Family</t>
  </si>
  <si>
    <t>US: AL, AR, CA, CT, DC, DE, GA, IA, ID, IL, IN, KS, KY, LA, MA, MD, ME, MI, MN, MO, MT, NC, NE, NH, NJ, NV, NY, OH, OR, PA, RI, SC, TN, TX, UT, VA, VT, WA, WI, WV
CA: BC, MB, NB, NF, NS, ON, PE, QC</t>
  </si>
  <si>
    <t>Kalanchoe pinnata</t>
  </si>
  <si>
    <t>Life-plant</t>
  </si>
  <si>
    <t>Stonecrop Family</t>
  </si>
  <si>
    <t>Lantana camara</t>
  </si>
  <si>
    <t>Hedgeflower</t>
  </si>
  <si>
    <t>Verbena Family</t>
  </si>
  <si>
    <t>US: AL, CA, FL, GA, HI, LA, MS, OK, SC, TX, UT</t>
  </si>
  <si>
    <t>Lepidium latifolium</t>
  </si>
  <si>
    <t>Broadleaf Pepper-grass</t>
  </si>
  <si>
    <t>US: AZ, CA, CO, CT, ID, IL, IN, KS, MA, MO, MT, NE, NM, NV, NY, OR, TX, UT, WA, WY
CA: AB, BC, MB, QC</t>
  </si>
  <si>
    <t>Leptospermum scoparium</t>
  </si>
  <si>
    <t>Broom Teatree</t>
  </si>
  <si>
    <t>Lespedeza bicolor</t>
  </si>
  <si>
    <t>Shrubby Bushclover</t>
  </si>
  <si>
    <t>US: AL, AR, CT, DE, FL, GA, IL, IN, KY, LA, MA, MD, MI, MO, MS, NC, NJ, NY, PA, SC, TN, VA, WV
CA: ON</t>
  </si>
  <si>
    <t>Lespedeza cuneata</t>
  </si>
  <si>
    <t>Chinese Bushclover</t>
  </si>
  <si>
    <t>US: AL, AR, CT, DC, DE, FL, GA, HI, IA, IL, IN, KS, KY, LA, MA, MD, MI, MO, MS, NC, NE, NJ, NY, OH, OK, PA, SC, TN, TX, VA, WV
CA: ON</t>
  </si>
  <si>
    <t>Lespedeza thunbergii</t>
  </si>
  <si>
    <t>Thunberg's Bushclover</t>
  </si>
  <si>
    <t>US: AR, CT, FL, GA, IL, IN, KY, LA, MA, MD, MI, MO, NC, NJ, NY, PA, SC, VA
CA: ON</t>
  </si>
  <si>
    <t>Leucanthemum vulgare</t>
  </si>
  <si>
    <t>Oxeye Daisy</t>
  </si>
  <si>
    <t>US: AK, AL, AR, AZ, CA, CO, CT, DC, DE, FL, GA, HI, IA, ID, IL, IN, KS, KY, LA, MA, MD, ME, MI, MN, MO, MS, MT, NC, ND, NE, NH, NJ, NM, NV, NY, OH, OK, OR, PA, RI, SC, SD, TN, TX, UT, VA, VT, WA, WI, WV, WY
CA: AB, BC, LB, MB, NB, NF, NS, NU, ON, PE, QC, SK, YT</t>
  </si>
  <si>
    <t>Leymus arenarius</t>
  </si>
  <si>
    <t>European Wildrye</t>
  </si>
  <si>
    <t>US: CT, IL, IN, MA, MI, NH, NY, WI
CA: ON, QC, SK</t>
  </si>
  <si>
    <t>Ligustrum japonicum</t>
  </si>
  <si>
    <t>Japanese Privet</t>
  </si>
  <si>
    <t>Olive Family</t>
  </si>
  <si>
    <t>US: AL, FL, GA, LA, MD, MS, NC, SC, TN, TX, VA</t>
  </si>
  <si>
    <t>Ligustrum lucidum</t>
  </si>
  <si>
    <t>Glossy Privet</t>
  </si>
  <si>
    <t>US: AL, FL, GA, LA, MD, MS, NC, TX</t>
  </si>
  <si>
    <t>Ligustrum obtusifolium</t>
  </si>
  <si>
    <t>Border Privet</t>
  </si>
  <si>
    <t>US: CT, DC, IL, IN, KY, MA, MD, MI, MO, NC, NH, NJ, NY, OH, PA, RI, TN, VA, VT</t>
  </si>
  <si>
    <t>Ligustrum sinense</t>
  </si>
  <si>
    <t>Chinese Privet</t>
  </si>
  <si>
    <t>US: AL, AR, CT, FL, GA, KY, LA, MA, MD, MO, MS, NC, NJ, OK, RI, SC, TN, TX, VA</t>
  </si>
  <si>
    <t>Ligustrum vulgare</t>
  </si>
  <si>
    <t>European Privet</t>
  </si>
  <si>
    <t>US: AL, AR, CT, DC, DE, FL, GA, IL, IN, KY, LA, MA, MD, ME, MI, NC, NH, NJ, NY, OH, PA, RI, SC, TN, TX, UT, VA, VT, WI, WV
CA: BC, NS, ON</t>
  </si>
  <si>
    <t>Lolium arundinaceum</t>
  </si>
  <si>
    <t>Kentucky Fescue</t>
  </si>
  <si>
    <t>US: AK, AL, AR, AZ, CA, CO, CT, DC, DE, FL, GA, HI, IA, ID, IL, KS, KY, LA, MA, MD, ME, MI, MN, MO, MS, MT, NC, NE, NM, NV, NY, OH, OK, OR, PA, SC, SD, TN, TX, UT, VA, VT, WA, WI, WV, WY
CA: AB, BC, MB, NB, NF, NS, NT, ON, QC, SK, YT</t>
  </si>
  <si>
    <t>Lolium perenne</t>
  </si>
  <si>
    <t>Perennial Ryegrass</t>
  </si>
  <si>
    <t>US: AK, AL, AR, AZ, CA, CO, CT, DC, DE, FL, GA, HI, IA, ID, IL, IN, KS, KY, LA, MA, MD, ME, MI, MN, MO, MS, MT, NC, ND, NE, NH, NJ, NM, NV, NY, OH, OK, OR, PA, RI, SC, SD, TN, TX, UT, VA, VT, WA, WI, WV, WY
CA: AB, BC, MB, NB, NF, NS, ON, PE, QC, SK, YT</t>
  </si>
  <si>
    <t>Lonicera japonica</t>
  </si>
  <si>
    <t>Japanese Honeysuckle</t>
  </si>
  <si>
    <t>Honeysuckle Family</t>
  </si>
  <si>
    <t>US: AL, AR, AZ, CA, CT, DC, DE, FL, GA, HI, IA, IL, IN, KS, KY, LA, MA, MD, ME, MI, MO, MS, NC, NE, NH, NJ, NM, NV, NY, OH, OK, PA, RI, SC, TN, TX, UT, VA, WI, WV
CA: ON</t>
  </si>
  <si>
    <t>Lonicera maackii</t>
  </si>
  <si>
    <t>Amur Honeysuckle</t>
  </si>
  <si>
    <t>US: AR, DC, DE, GA, IA, IL, IN, KS, KY, MA, MD, MI, MO, MS, ND, NJ, NY, OH, PA, RI, SC, TN, TX, VA, WI, WV
CA: ON</t>
  </si>
  <si>
    <t>Lonicera morrowii</t>
  </si>
  <si>
    <t>Morrow's Honeysuckle</t>
  </si>
  <si>
    <t>US: AR, CO, CT, DC, DE, IA, IL, KY, MA, MD, ME, MI, MN, MO, NC, NH, NJ, NY, OH, PA, RI, TN, VA, VT, WI, WV, WY
CA: NB, ON, QC, SK</t>
  </si>
  <si>
    <t>Lonicera tatarica</t>
  </si>
  <si>
    <t>Tatarian Honeysuckle</t>
  </si>
  <si>
    <t>US: CA, CO, CT, DC, DE, IA, IL, IN, KS, KY, MA, MD, ME, MI, MN, MT, ND, NE, NH, NJ, NY, OH, PA, RI, SD, UT, VA, VT, WI, WV, WY
CA: AB, BC, MB, NB, NS, ON, PE, QC, SK</t>
  </si>
  <si>
    <t>Lonicera x bella</t>
  </si>
  <si>
    <t>Bell's Honeysuckle</t>
  </si>
  <si>
    <t>US: CT, IL, IN, KY, MA, MD, ME, MI, MN, NC, NH, NJ, NY, OH, PA, RI, SC, VA, VT, WI, WV, WY
CA: NB, ON, QC, SK</t>
  </si>
  <si>
    <t>Lotus corniculatus</t>
  </si>
  <si>
    <t>Garden Bird's-foot-trefoil</t>
  </si>
  <si>
    <t>US: AL, AR, AZ, CA, CO, CT, DC, DE, IA, ID, IL, IN, KS, KY, MA, MD, ME, MI, MN, MO, MT, NC, ND, NE, NH, NJ, NM, NY, OH, OK, OR, PA, RI, SD, TN, TX, UT, VA, VT, WA, WI, WV, WY
CA: AB, BC, LB, MB, NB, NF, NS, ON, PE, QC, SK, YT</t>
  </si>
  <si>
    <t>Ludwigia grandiflora</t>
  </si>
  <si>
    <t>Large-flower Primrose-willow</t>
  </si>
  <si>
    <t>US: AL, AR, CA, DC, FL, GA, KY, LA, MO, MS, NC, NJ, NY, OK, OR, PA, SC, TN, TX, VA, WA, WV</t>
  </si>
  <si>
    <t>Lygodium japonicum</t>
  </si>
  <si>
    <t>Japanese Climbing Fern</t>
  </si>
  <si>
    <t>US: AL, AR, FL, GA, HI, LA, MS, NC, SC, TX</t>
  </si>
  <si>
    <t>Lygodium microphyllum</t>
  </si>
  <si>
    <t>Old World Climbing Fern</t>
  </si>
  <si>
    <t>Lysimachia nummularia</t>
  </si>
  <si>
    <t>Creeping Jenny</t>
  </si>
  <si>
    <t>Primrose Family</t>
  </si>
  <si>
    <t>US: AL, AR, CA, CO, CT, DC, DE, GA, IA, IL, IN, KS, KY, LA, MA, MD, ME, MI, MN, MO, MS, NC, NH, NJ, NY, OH, OR, PA, RI, SC, TN, VA, VT, WA, WI, WV
CA: BC, NB, NS, ON, PE, QC</t>
  </si>
  <si>
    <t>Lythrum salicaria</t>
  </si>
  <si>
    <t>Purple Loosestrife</t>
  </si>
  <si>
    <t>Loosestrife Family</t>
  </si>
  <si>
    <t>US: AL, AR, CA, CO, CT, DC, DE, IA, ID, IL, IN, KS, KY, MA, MD, ME, MI, MN, MO, MS, MT, NC, ND, NE, NH, NJ, NV, NY, OH, OR, PA, RI, SD, TN, TX, UT, VA, VT, WA, WI, WV, WY
CA: AB, BC, MB, NB, NF, NS, ON, PE, QC, SK</t>
  </si>
  <si>
    <t>Marrubium vulgare</t>
  </si>
  <si>
    <t>Common Horehound</t>
  </si>
  <si>
    <t>Mint Family</t>
  </si>
  <si>
    <t>US: AK, AL, AR, AZ, CA, CO, CT, DC, DE, FL, GA, HI, IA, ID, IL, IN, KS, KY, LA, MA, MD, ME, MI, MN, MO, MS, MT, NC, NE, NJ, NM, NV, NY, OH, OK, OR, PA, RI, SC, SD, TN, TX, UT, VA, VT, WA, WI, WV, WY
CA: BC, NS, ON, QC, SK</t>
  </si>
  <si>
    <t>Melastoma candidum</t>
  </si>
  <si>
    <t>Indian-Rhododendron</t>
  </si>
  <si>
    <t>Melastome Family</t>
  </si>
  <si>
    <t>Melia azedarach</t>
  </si>
  <si>
    <t>Chinaberry</t>
  </si>
  <si>
    <t>US: AL, AR, AZ, CA, FL, GA, HI, LA, MO, MS, NC, NM, NY, OK, SC, TN, TX, UT, VA</t>
  </si>
  <si>
    <t>Melilotus officinalis</t>
  </si>
  <si>
    <t>Sweetclover</t>
  </si>
  <si>
    <t>US: AK, AL, AR, AZ, CA, CO, CT, DC, DE, FL, GA, HI, IA, ID, IL, IN, KS, KY, LA, MA, MD, ME, MI, MN, MO, MS, MT, NC, ND, NE, NH, NJ, NM, NV, NY, OH, OK, OR, PA, RI, SC, SD, TN, TX, UT, VA, VT, WA, WI, WV, WY
CA: AB, BC, LB, MB, NB, NF, NS, NT, ON, PE, QC, SK, YT</t>
  </si>
  <si>
    <t>Mesembryanthemum crystallinum</t>
  </si>
  <si>
    <t>Common Iceplant</t>
  </si>
  <si>
    <t>US: AZ, CA, PA</t>
  </si>
  <si>
    <t>Miconia calvescens</t>
  </si>
  <si>
    <t>Miconia</t>
  </si>
  <si>
    <t>Microstegium vimineum</t>
  </si>
  <si>
    <t>Nepalese Browntop</t>
  </si>
  <si>
    <t>US: AL, AR, CT, DC, DE, FL, GA, IL, IN, KY, LA, MD, MS, NC, NJ, NY, OH, PA, RI, SC, TN, TX, VA, WV</t>
  </si>
  <si>
    <t>Miscanthus sinensis</t>
  </si>
  <si>
    <t>Chinese Silver Grass</t>
  </si>
  <si>
    <t>US: AL, CA, CO, CT, DC, DE, FL, GA, IL, KY, LA, MA, MD, MI, MO, MS, NC, NJ, NY, OH, PA, RI, SC, TN, VA, WV
CA: ON</t>
  </si>
  <si>
    <t>Morella faya</t>
  </si>
  <si>
    <t>Firetree</t>
  </si>
  <si>
    <t>Morus alba</t>
  </si>
  <si>
    <t>White Mulberry</t>
  </si>
  <si>
    <t>US: AL, AR, CA, CO, CT, DC, DE, FL, GA, HI, IA, ID, IL, IN, KS, KY, LA, MA, MD, ME, MI, MN, MO, MS, NC, ND, NE, NH, NJ, NM, NY, OH, OK, PA, RI, SC, SD, TN, TX, UT, VA, VT, WA, WI, WV, WY
CA: BC, ON</t>
  </si>
  <si>
    <t>Murdannia keisak</t>
  </si>
  <si>
    <t>Marsh Dewflower</t>
  </si>
  <si>
    <t>Spiderwort Family</t>
  </si>
  <si>
    <t>US: AL, AR, DE, FL, GA, KY, LA, MD, NC, OR, SC, TN, VA, WA</t>
  </si>
  <si>
    <t>Myriophyllum aquaticum</t>
  </si>
  <si>
    <t>Parrot Feather Water-Milfoil</t>
  </si>
  <si>
    <t>Water-Milfoil Family</t>
  </si>
  <si>
    <t>US: AL, AR, AZ, CA, CT, DE, FL, GA, HI, ID, KS, KY, LA, MO, MS, NC, NJ, NY, OK, OR, PA, SC, TN, TX, VA, WV
CA: BC</t>
  </si>
  <si>
    <t>Myriophyllum heterophyllum</t>
  </si>
  <si>
    <t>Broadleaf Water-milfoil</t>
  </si>
  <si>
    <t>US: AL, AR, CT, DE, FL, GA, IA, IL, IN, KS, KY, LA, MA, MD, ME, MI, MN, MO, MS, NC, ND, NH, NJ, NM, NY, OH, OK, PA, RI, SC, SD, TN, TX, VA, WI, WV
CA: AB, BC, NB, ON, QC</t>
  </si>
  <si>
    <t>Myriophyllum spicatum</t>
  </si>
  <si>
    <t>Eurasian Water-milfoil</t>
  </si>
  <si>
    <t>US: AK, AL, AR, CA, CT, DE, FL, GA, IA, IN, KY, LA, MA, MD, MI, MN, MO, MS, NC, NH, NJ, NV, NY, OH, OK, PA, SC, TN, TX, UT, VA, VT, WA, WI, WV
CA: BC, MB, NB, ON, PE, QC</t>
  </si>
  <si>
    <t>Najas minor</t>
  </si>
  <si>
    <t>Brittle Naiad</t>
  </si>
  <si>
    <t>US: AL, AR, DE, FL, GA, IA, IL, IN, KY, LA, MA, MI, MS, NC, NH, NY, OH, OK, PA, SC, TN, VA, VT, WV
CA: ON</t>
  </si>
  <si>
    <t>Nymphoides peltata</t>
  </si>
  <si>
    <t>Yellow Floatingheart</t>
  </si>
  <si>
    <t>US: AR, AZ, CA, CT, DC, DE, IL, IN, KY, LA, MA, MD, MO, MS, NH, NJ, NY, OH, OK, PA, RI, TX, VT, WA
CA: NF, NS, ON, QC</t>
  </si>
  <si>
    <t>Ornithogalum umbellatum</t>
  </si>
  <si>
    <t>Common Star-of-bethlehem</t>
  </si>
  <si>
    <t>US: AL, AR, CT, DC, DE, FL, GA, IA, ID, IL, IN, KS, KY, LA, MA, MD, ME, MI, MN, MO, MS, NC, NE, NH, NJ, NY, OH, OK, OR, PA, RI, SC, SD, TN, TX, UT, VA, VT, WA, WI, WV
CA: BC, NB, NS, ON, QC</t>
  </si>
  <si>
    <t>Oxalis pes-caprae</t>
  </si>
  <si>
    <t>African Woodsorrel</t>
  </si>
  <si>
    <t>Wood-Sorrel Family</t>
  </si>
  <si>
    <t>US: AZ, CA, FL</t>
  </si>
  <si>
    <t>Paederia foetida</t>
  </si>
  <si>
    <t>Skunk Vine</t>
  </si>
  <si>
    <t>Madder Family</t>
  </si>
  <si>
    <t>US: FL, HI, LA, SC, TX</t>
  </si>
  <si>
    <t>Panicum repens</t>
  </si>
  <si>
    <t>Torpedo Grass</t>
  </si>
  <si>
    <t>US: AL, CA, FL, HI, LA, MS, NC, TX</t>
  </si>
  <si>
    <t>Paulownia tomentosa</t>
  </si>
  <si>
    <t>Royal Paulownia</t>
  </si>
  <si>
    <t>Figwort Family</t>
  </si>
  <si>
    <t>US: AL, AR, CT, DC, DE, FL, GA, IL, IN, KY, LA, MA, MD, MO, MS, NC, NJ, NY, OH, PA, RI, SC, TN, TX, VA, WV</t>
  </si>
  <si>
    <t>Pennisetum ciliare</t>
  </si>
  <si>
    <t>Buffelgrass</t>
  </si>
  <si>
    <t>US: AZ, CA, FL, HI, LA, MO, NM, NY, TX</t>
  </si>
  <si>
    <t>Pennisetum setaceum</t>
  </si>
  <si>
    <t>Crimson Fountaingrass</t>
  </si>
  <si>
    <t>US: AZ, CA, CO, FL, HI, LA, NM, NV, TN
CA: ON</t>
  </si>
  <si>
    <t>Phalaris arundinacea</t>
  </si>
  <si>
    <t>Reed Canarygrass</t>
  </si>
  <si>
    <t>US: AK, AK, AL, AR, AZ, CA, CO, CT, DC, DE, IA, ID, IL, IN, KS, KY, MA, MD, ME, MI, MN, MO, MT, NC, ND, NE, NH, NJ, NM, NV, NY, OH, OK, OR, PA, RI, SD, TN, UT, VA, VT, WA, WI, WV, WY
CA: AB, BC, MB, NB, NF, NS, NT, ON, PE, QC, SK, YT, YT</t>
  </si>
  <si>
    <t>Phellodendron amurense</t>
  </si>
  <si>
    <t>Amur Corktree</t>
  </si>
  <si>
    <t>Rue Family</t>
  </si>
  <si>
    <t>US: CT, IL, MA, RI
CA: QC</t>
  </si>
  <si>
    <t>Phleum pratense</t>
  </si>
  <si>
    <t>Meadow Timothy</t>
  </si>
  <si>
    <t>US: AK, AL, AR, AZ, CA, CO, CT, DC, DE, GA, HI, IA, ID, IL, IN, KS, KY, LA, MA, MD, ME, MI, MN, MO, MS, MT, NC, ND, NE, NH, NJ, NM, NV, NY, OH, OK, OR, PA, RI, SC, SD, TN, TX, UT, VA, VT, WA, WI, WV, WY
CA: AB, BC, LB, MB, NB, NF, NS, NT, ON, PE, QC, SK, YT</t>
  </si>
  <si>
    <t>Phormium tenax</t>
  </si>
  <si>
    <t>New Zealand Flax</t>
  </si>
  <si>
    <t>Century-Plant Family</t>
  </si>
  <si>
    <t>Phragmites australis</t>
  </si>
  <si>
    <t>Common Reed</t>
  </si>
  <si>
    <t>US: AL, AZ, CA, CO, CT, DC, DE, FL, GA, IA, ID, IL, IN, KS, KY, LA, MA, MD, ME, MI, MN, MO, MS, MT, NC, ND, NE, NH, NJ, NM, NV, NY, OH, OK, OR, PA, RI, SC, SD, TN, TX, UT, VA, VT, WA, WI, WV, WY
CA: AB, BC, BC, MB, NB, NF, NS, NT, ON, PE, QC, SK, YT</t>
  </si>
  <si>
    <t>Phyllostachys aurea</t>
  </si>
  <si>
    <t>Golden Bamboo</t>
  </si>
  <si>
    <t>US: AL, AR, CA, FL, GA, LA, MD, MS, NC, SC, TN, VA</t>
  </si>
  <si>
    <t>Pinus sylvestris</t>
  </si>
  <si>
    <t>Scotch Pine</t>
  </si>
  <si>
    <t>US: CT, DE, IA, IL, IN, MA, MD, ME, MI, MN, NH, NJ, NY, OH, PA, RI, VT, WI, WV
CA: MB, NB, NF, NS, ON, PE, QC</t>
  </si>
  <si>
    <t>Poa pratensis</t>
  </si>
  <si>
    <t>Kentucky Bluegrass</t>
  </si>
  <si>
    <t>US: AK, AL, AR, AZ, CA, CO, CT, DC, DE, FL, GA, HI, IA, ID, IL, IN, KS, KY, LA, MA, MD, ME, MI, MN, MO, MS, MT, NC, ND, NE, NH, NJ, NM, NV, NY, OH, OK, OR, PA, RI, SC, SD, TN, TX, UT, VA, VT, WA, WI, WV, WY
CA: AB, BC, LB, MB, NB, NF, NS, NT, NU, ON, PE, QC, SK, YT</t>
  </si>
  <si>
    <t>Poa trivialis</t>
  </si>
  <si>
    <t>Scribner's Bluegrass</t>
  </si>
  <si>
    <t>US: AK, AL, CA, CO, CT, DC, DE, GA, IA, ID, IL, IN, KS, KY, LA, MA, MD, ME, MI, MN, MO, NC, NE, NH, NJ, NM, NV, NY, OH, OR, PA, RI, SD, TN, UT, VA, VT, WA, WI, WV, WY
CA: AB, BC, NB, NF, NS, ON, PE, QC, YT</t>
  </si>
  <si>
    <t>Polygonum cuspidatum</t>
  </si>
  <si>
    <t>Japanese Knotweed</t>
  </si>
  <si>
    <t>US: AR, CA, CO, CT, DC, DE, GA, IA, ID, IL, IN, KS, KY, LA, MA, MD, ME, MI, MN, MO, MS, NC, NH, NJ, NY, OH, OR, PA, RI, SC, TN, UT, VA, VT, WA, WI, WV
CA: BC, LB, MB, NB, NF, NS, ON, PE, QC</t>
  </si>
  <si>
    <t>Polygonum perfoliatum</t>
  </si>
  <si>
    <t>Mile-a-minute-weed</t>
  </si>
  <si>
    <t>US: CT, DC, DE, MD, NJ, NY, OH, OR, PA, RI, VA, WV
CA: BC</t>
  </si>
  <si>
    <t>Polygonum polystachyum</t>
  </si>
  <si>
    <t>Cultivated Knotweed</t>
  </si>
  <si>
    <t>US: CA, MA, OR
CA: BC, NS</t>
  </si>
  <si>
    <t>Polygonum sachalinense</t>
  </si>
  <si>
    <t>Giant Knotweed</t>
  </si>
  <si>
    <t>US: CA, CT, ID, IL, KY, LA, MA, MD, ME, MI, NC, NJ, NY, OH, OR, PA, RI, TN, VA, WA, WV
CA: BC, NB, NF, NS, ON, PE, QC</t>
  </si>
  <si>
    <t>Potamogeton crispus</t>
  </si>
  <si>
    <t>Curly Pondweed</t>
  </si>
  <si>
    <t>Pondweed Family</t>
  </si>
  <si>
    <t>US: AL, AR, AZ, CA, CO, CT, DC, DE, FL, GA, IA, IL, IN, KS, KY, LA, MA, MD, MI, MN, MO, MT, NC, ND, NE, NH, NJ, NM, NV, NY, OH, OK, OR, PA, RI, SD, TN, TX, UT, VA, VT, WA, WI, WV, WY
CA: AB, BC, ON, QC, SK</t>
  </si>
  <si>
    <t>Potentilla recta</t>
  </si>
  <si>
    <t>Sulphur Cinquefoil</t>
  </si>
  <si>
    <t>US: AL, AR, CA, CO, CT, DC, DE, FL, GA, IA, ID, IL, IN, KS, KY, LA, MA, MD, ME, MI, MN, MO, MS, MT, NC, ND, NE, NH, NJ, NV, NY, OH, OK, OR, PA, RI, SC, SD, TN, TX, VA, VT, WA, WI, WV, WY
CA: AB, BC, MB, NB, NF, NS, ON, PE, QC, SK</t>
  </si>
  <si>
    <t>Pueraria montana</t>
  </si>
  <si>
    <t>Kudzu</t>
  </si>
  <si>
    <t>US: AL, AR, CT, DC, DE, FL, GA, HI, IL, IN, KS, KY, LA, MA, MD, MO, MS, NC, NJ, NY, OH, PA, SC, TN, TX, VA, WV</t>
  </si>
  <si>
    <t>Ranunculus ficaria</t>
  </si>
  <si>
    <t>Fig-root Buttercup</t>
  </si>
  <si>
    <t>US: CT, DC, DE, IL, KY, MA, MD, MI, MO, NH, NJ, NY, OH, OR, PA, RI, TN, VA, WA, WI, WV
CA: BC, NF, NS, ON, QC</t>
  </si>
  <si>
    <t>Ranunculus repens</t>
  </si>
  <si>
    <t>Creeping Buttercup</t>
  </si>
  <si>
    <t>US: AK, AR, CA, CO, CT, DC, DE, HI, IA, ID, IL, IN, KY, MA, MD, ME, MI, MN, MO, MT, NC, NH, NJ, NV, NY, OH, OR, PA, RI, SC, SD, TN, TX, UT, VA, VT, WA, WI, WV, WY
CA: AB, BC, LB, MB, NB, NF, NS, ON, PE, QC, YT</t>
  </si>
  <si>
    <t>Rhamnus cathartica</t>
  </si>
  <si>
    <t>Buckthorn</t>
  </si>
  <si>
    <t>US: CA, CO, CT, DE, IA, IL, IN, KY, MA, ME, MI, MN, MO, MT, ND, NE, NH, NJ, NY, OH, PA, RI, SD, UT, VA, VT, WI, WV, WY
CA: AB, MB, NB, NS, ON, PE, QC, SK</t>
  </si>
  <si>
    <t>Rhodotypos scandens</t>
  </si>
  <si>
    <t>Black Jetbead</t>
  </si>
  <si>
    <t>US: AL, CT, DC, DE, IL, IN, KY, MA, NH, NJ, NY, OH, PA, SC, VT, WV</t>
  </si>
  <si>
    <t>Robinia pseudoacacia</t>
  </si>
  <si>
    <t>Black Locust</t>
  </si>
  <si>
    <t>US: AL, AR, CA, CO, CT, DC, DE, FL, GA, IA, ID, IL, IN, KS, KY, LA, MA, MD, ME, MI, MN, MO, MS, MT, NC, ND, NE, NH, NJ, NM, NV, NY, OH, OK, OR, PA, RI, SC, SD, TN, TX, UT, VA, VT, WA, WI, WV, WY
CA: BC, NB, NS, ON, PE, QC</t>
  </si>
  <si>
    <t>Rorippa nasturtium-aquaticum</t>
  </si>
  <si>
    <t>Watercress</t>
  </si>
  <si>
    <t>US: AK, AL, AR, AZ, CA, CO, CT, DC, DE, FL, GA, IA, ID, IL, IN, KS, KY, LA, MA, MD, ME, MI, MN, MO, MS, MT, NC, NE, NH, NJ, NM, NV, NY, OH, OK, OR, PA, RI, SC, SD, TN, TX, UT, VA, VT, WA, WI, WV, WY
CA: AB, BC, MB, NB, NS, ON, QC, SK</t>
  </si>
  <si>
    <t>Rorippa sylvestris</t>
  </si>
  <si>
    <t>Creeping Yellowcress</t>
  </si>
  <si>
    <t>US: AL, AR, AZ, CO, CT, DC, DE, IA, ID, IL, IN, KS, KY, LA, MA, MD, ME, MI, MN, MO, MS, MT, NC, ND, NE, NH, NJ, NM, NY, OH, OR, PA, RI, TN, UT, VA, VT, WA, WI, WV
CA: AB, BC, MB, NB, NF, NS, ON, PE, QC, SK</t>
  </si>
  <si>
    <t>Rosa multiflora</t>
  </si>
  <si>
    <t>Multiflora Rose</t>
  </si>
  <si>
    <t>US: AL, AR, CT, DC, DE, FL, GA, IA, IL, IN, KS, KY, LA, MA, MD, ME, MI, MN, MO, MS, NC, NE, NH, NJ, NY, OH, OK, OR, PA, RI, SC, TN, TX, VA, VT, WA, WI, WV
CA: BC, NB, NS, ON, PE, QC</t>
  </si>
  <si>
    <t>Rubus phoenicolasius</t>
  </si>
  <si>
    <t>Wineberry</t>
  </si>
  <si>
    <t>US: AR, CT, DC, DE, GA, IL, IN, KY, MA, MD, MI, NC, NJ, NY, OH, PA, RI, SC, TN, VA, VT, WV
CA: BC</t>
  </si>
  <si>
    <t>Rumex acetosella</t>
  </si>
  <si>
    <t>Sheep Sorrel</t>
  </si>
  <si>
    <t>US: AK, AL, AR, AZ, CA, CO, CT, DC, DE, FL, GA, HI, IA, ID, IL, IN, KS, KY, LA, MA, MD, ME, MI, MN, MO, MS, MT, NC, ND, NE, NH, NJ, NM, NV, NY, OH, OK, OR, PA, RI, SC, SD, TN, TX, UT, VA, VT, WA, WI, WV, WY
CA: AB, BC, LB, MB, NB, NF, NS, ON, PE, QC, SK, YT</t>
  </si>
  <si>
    <t>Saccharum ravennae</t>
  </si>
  <si>
    <t>Ravenna Grass</t>
  </si>
  <si>
    <t>US: AZ, CA, FL, GA, IL, KS, MD, MI, MO, OK, TN, UT</t>
  </si>
  <si>
    <t>Salvinia molesta</t>
  </si>
  <si>
    <t>Giant Salvinia</t>
  </si>
  <si>
    <t>US: AL, FL, GA, LA, NC, TX</t>
  </si>
  <si>
    <t>Schefflera actinophylla</t>
  </si>
  <si>
    <t>Octopus-tree</t>
  </si>
  <si>
    <t>Schinus molle</t>
  </si>
  <si>
    <t>Peruvian Peppertree</t>
  </si>
  <si>
    <t>Sumac Family</t>
  </si>
  <si>
    <t>US: CA, HI, TX</t>
  </si>
  <si>
    <t>Schinus terebinthifolius</t>
  </si>
  <si>
    <t>Brazilian Peppertree</t>
  </si>
  <si>
    <t>Schismus arabicus</t>
  </si>
  <si>
    <t>Arabian Mediterranean Grass</t>
  </si>
  <si>
    <t>US: AZ, CA, NM, NV, UT</t>
  </si>
  <si>
    <t>Schismus barbatus</t>
  </si>
  <si>
    <t>Common Mediterranean Grass</t>
  </si>
  <si>
    <t>US: AZ, CA, NM, NV, TX, UT</t>
  </si>
  <si>
    <t>Sesbania punicea</t>
  </si>
  <si>
    <t>Purple Rattle-bush</t>
  </si>
  <si>
    <t>US: AL, AR, FL, GA, LA, MS, NC, SC, TX, VA</t>
  </si>
  <si>
    <t>Silybum marianum</t>
  </si>
  <si>
    <t>Blessed Milk-thistle</t>
  </si>
  <si>
    <t>US: AL, AR, AZ, CA, CT, DC, IN, LA, MA, MD, MI, NH, NM, NV, NY, OH, OK, OR, PA, TN, TX, VA, WA, WV
CA: AB, BC, NB, NS, ON, QC, SK</t>
  </si>
  <si>
    <t>Solanum viarum</t>
  </si>
  <si>
    <t>Tropical Soda-apple</t>
  </si>
  <si>
    <t>Potato Family</t>
  </si>
  <si>
    <t>US: AL, FL, GA, LA, MS, NC, SC, TN, TX</t>
  </si>
  <si>
    <t>Sonchus arvensis</t>
  </si>
  <si>
    <t>Field Sowthistle</t>
  </si>
  <si>
    <t>US: AK, CA, CO, CT, DC, DE, IA, ID, IL, IN, KS, KY, LA, MA, MD, ME, MI, MN, MO, MS, MT, NC, ND, NE, NH, NJ, NM, NV, NY, OH, OR, PA, RI, SD, TN, UT, VA, VT, WA, WI, WV, WY
CA: AB, BC, MB, NB, NF, NS, NT, ON, PE, QC, SK, YT</t>
  </si>
  <si>
    <t>Sorghum halepense</t>
  </si>
  <si>
    <t>Johnson Grass</t>
  </si>
  <si>
    <t>US: AL, AR, AZ, CA, CO, CT, DC, DE, FL, GA, HI, IA, ID, IL, IN, KS, KY, LA, MA, MD, MI, MO, MS, MT, NC, ND, NE, NH, NJ, NM, NV, NY, OH, OK, OR, PA, RI, SC, SD, TN, TX, UT, VA, VT, WA, WV, WY
CA: ON</t>
  </si>
  <si>
    <t>Spartina alterniflora</t>
  </si>
  <si>
    <t>Saltwater Cordgrass</t>
  </si>
  <si>
    <t>US: AL, CA, CT, DE, FL, GA, LA, MA, MD, ME, MS, NC, NH, NJ, NY, RI, SC, TX, VA, WA
CA: NB, NF, NS, PE, QC</t>
  </si>
  <si>
    <t>Spartina densiflora</t>
  </si>
  <si>
    <t>Humboldt Cordgrass</t>
  </si>
  <si>
    <t>US: CA
CA: BC</t>
  </si>
  <si>
    <t>Spiraea japonica</t>
  </si>
  <si>
    <t>Japanese Spiraea</t>
  </si>
  <si>
    <t>US: CT, DE, GA, IL, IN, KY, MA, MD, ME, MI, NC, NH, NY, PA, RI, SC, TN, VA, WV
CA: NS, ON</t>
  </si>
  <si>
    <t>Taeniatherum caput-medusae</t>
  </si>
  <si>
    <t>Medusa-head</t>
  </si>
  <si>
    <t>US: CA, CT, ID, NV, NY, OR, PA, UT, WA</t>
  </si>
  <si>
    <t>Tamarix ramosissima</t>
  </si>
  <si>
    <t>Salt-cedar</t>
  </si>
  <si>
    <t>US: AR, AZ, CA, CO, GA, KS, LA, MS, ND, NE, NM, NV, OK, SC, SD, TX, UT, VA
CA: MB</t>
  </si>
  <si>
    <t>Tragopogon dubius</t>
  </si>
  <si>
    <t>Meadow Goat's-beard</t>
  </si>
  <si>
    <t>US: AR, AZ, CA, CO, CT, DE, IA, ID, IL, IN, KS, KY, LA, MA, MD, ME, MI, MN, MO, MT, NC, ND, NE, NH, NJ, NM, NV, NY, OH, OK, OR, PA, RI, SD, TN, TX, UT, VA, VT, WA, WI, WV, WY
CA: AB, BC, MB, NB, NS, ON, QC, SK, YT</t>
  </si>
  <si>
    <t>Trapa natans</t>
  </si>
  <si>
    <t>Water Chestnut</t>
  </si>
  <si>
    <t>US: DE, MA, NY, PA, VA, VT
CA: ON, QC</t>
  </si>
  <si>
    <t>Triadica sebifera</t>
  </si>
  <si>
    <t>Chinese Tallowtree</t>
  </si>
  <si>
    <t>US: AL, AR, FL, GA, LA, NC, SC, TX</t>
  </si>
  <si>
    <t>Trifolium hybridum</t>
  </si>
  <si>
    <t>Alsike Clover</t>
  </si>
  <si>
    <t>US: AK, AL, AR, AZ, CA, CO, CT, DC, DE, FL, GA, HI, IA, ID, IL, IN, KS, KY, LA, MA, MD, ME, MI, MN, MO, MS, MT, NC, ND, NE, NH, NJ, NM, NV, NY, OH, OK, OR, PA, RI, SC, SD, TN, UT, VA, VT, WA, WI, WV, WY
CA: AB, BC, LB, MB, NB, NF, NS, NT, ON, PE, QC, SK, YT</t>
  </si>
  <si>
    <t>Trifolium repens</t>
  </si>
  <si>
    <t>White Clover</t>
  </si>
  <si>
    <t>Typha angustifolia</t>
  </si>
  <si>
    <t>Narrowleaf Cattail</t>
  </si>
  <si>
    <t>US: AL, AR, AZ, CA, CO, CT, DC, DE, FL, GA, IA, ID, IL, IN, KS, KY, LA, MA, MD, ME, MI, MN, MO, MS, MT, NC, ND, NE, NH, NJ, NM, NV, NY, OH, OK, OR, PA, RI, SC, SD, TN, TX, VA, VT, WI, WV, WY
CA: BC, MB, NB, NS, ON, PE, QC, SK</t>
  </si>
  <si>
    <t>Ulmus pumila</t>
  </si>
  <si>
    <t>Siberian Elm</t>
  </si>
  <si>
    <t>Elm Family</t>
  </si>
  <si>
    <t>US: AR, AZ, CA, CO, CT, IA, IL, IN, KS, KY, LA, MA, MD, ME, MI, MN, MO, MT, NC, ND, NE, NH, NM, NV, NY, OH, OK, PA, RI, SD, TX, UT, VA, VT, WI, WV, WY
CA: BC, MB, NB, ON, QC, SK</t>
  </si>
  <si>
    <t>Ventenata dubia</t>
  </si>
  <si>
    <t>Ventenata</t>
  </si>
  <si>
    <t>US: CA, ID, MT, NY, OR, UT, WA, WI, WY
CA: AB, BC, NB, ON</t>
  </si>
  <si>
    <t>Verbascum thapsus</t>
  </si>
  <si>
    <t>Common Mullein</t>
  </si>
  <si>
    <t>US: AK, AL, AR, AZ, CA, CO, CT, DC, DE, FL, GA, HI, IA, ID, IL, IN, KS, KY, LA, MA, MD, ME, MI, MN, MO, MS, MT, NC, ND, NE, NH, NJ, NM, NV, NY, OH, OK, OR, PA, RI, SC, SD, TN, TX, UT, VA, VT, WA, WI, WV, WY
CA: AB, BC, MB, NB, NF, NS, ON, PE, QC, SK</t>
  </si>
  <si>
    <t>Vinca major</t>
  </si>
  <si>
    <t>Largeleaf Periwinkle</t>
  </si>
  <si>
    <t>Dogbane Family</t>
  </si>
  <si>
    <t>US: AL, AR, AZ, CA, GA, IL, KY, LA, MA, MD, MS, NC, NY, OH, OR, PA, SC, TN, TX, UT, VA, WA
CA: BC</t>
  </si>
  <si>
    <t>Vitex rotundifolia</t>
  </si>
  <si>
    <t>Kolokolo Kahakai</t>
  </si>
  <si>
    <t>US: HI, NC, SC</t>
  </si>
  <si>
    <t>Wisteria floribunda</t>
  </si>
  <si>
    <t>Japanese Wisteria</t>
  </si>
  <si>
    <t>US: AL, AR, DC, DE, FL, GA, IL, LA, MA, MD, ME, MS, NC, NH, NJ, OH, PA, SC, TN, VA</t>
  </si>
  <si>
    <t>Wisteria sinensis</t>
  </si>
  <si>
    <t>Chinese Wisteria</t>
  </si>
  <si>
    <t>US: AL, AR, CT, DC, DE, FL, GA, IL, KY, LA, MA, MD, MI, MS, NC, NY, PA, RI, SC, TN, TX, VA, VT, WV</t>
  </si>
  <si>
    <t>Zantedeschia aethiopica</t>
  </si>
  <si>
    <t>Common Calla</t>
  </si>
  <si>
    <t>SOURCE: NatureServe. 2011. NatureServe Explorer: An online encyclopedia of life [web application]. Version 7.1. NatureServe, Arlington, Virginia. Available http://www.natureserve.org/explorer. (Accessed: October 4, 2011 ).</t>
  </si>
  <si>
    <t xml:space="preserve">Species Group </t>
  </si>
  <si>
    <t>CA</t>
  </si>
  <si>
    <t>OR</t>
  </si>
  <si>
    <t>WA</t>
  </si>
  <si>
    <t>ID</t>
  </si>
  <si>
    <t>MT</t>
  </si>
  <si>
    <t>UT</t>
  </si>
  <si>
    <t>WY</t>
  </si>
  <si>
    <t>CO</t>
  </si>
  <si>
    <t>NV</t>
  </si>
  <si>
    <t>sum</t>
  </si>
  <si>
    <t>Nature Serve Global Status</t>
  </si>
  <si>
    <t>U.S. Endangered Species Act Status</t>
  </si>
  <si>
    <t>IUCN Red List Status</t>
  </si>
  <si>
    <t>Amphibians</t>
  </si>
  <si>
    <t>Amargosa Toad</t>
  </si>
  <si>
    <t>Bufo nelsoni</t>
  </si>
  <si>
    <t>G2</t>
  </si>
  <si>
    <t>EN - Endangered</t>
  </si>
  <si>
    <t>Arizona Tiger Salamander</t>
  </si>
  <si>
    <t>Ambystoma tigrinum nebulosum</t>
  </si>
  <si>
    <t>G5T5</t>
  </si>
  <si>
    <t>Arizona Toad</t>
  </si>
  <si>
    <t>Bufo microscaphus</t>
  </si>
  <si>
    <t>G3G4</t>
  </si>
  <si>
    <t>LC - Least concern</t>
  </si>
  <si>
    <t>Arroyo Toad</t>
  </si>
  <si>
    <t>Bufo californicus</t>
  </si>
  <si>
    <t>G2G3</t>
  </si>
  <si>
    <t>LE: Listed endangered</t>
  </si>
  <si>
    <t>Barred Tiger Salamander</t>
  </si>
  <si>
    <t>Ambystoma tigrinum mavortium</t>
  </si>
  <si>
    <t>Black Toad</t>
  </si>
  <si>
    <t>Bufo exsul</t>
  </si>
  <si>
    <t>G1Q</t>
  </si>
  <si>
    <t>VU - Vulnerable</t>
  </si>
  <si>
    <t>Breckenridge Mountain Slender Salamander</t>
  </si>
  <si>
    <t>Batrachoseps sp. 1</t>
  </si>
  <si>
    <t>California Red-legged Frog</t>
  </si>
  <si>
    <t>Rana draytonii</t>
  </si>
  <si>
    <t>California Tiger Salamander</t>
  </si>
  <si>
    <t>Ambystoma californiense</t>
  </si>
  <si>
    <t>LE, LT: Listed endangered, listed threatened</t>
  </si>
  <si>
    <t>Canyon Treefrog</t>
  </si>
  <si>
    <t>Hyla arenicolor</t>
  </si>
  <si>
    <t>G5</t>
  </si>
  <si>
    <t>Cascade Torrent Salamander</t>
  </si>
  <si>
    <t>Rhyacotriton cascadae</t>
  </si>
  <si>
    <t>G3</t>
  </si>
  <si>
    <t>NT - Near threatened</t>
  </si>
  <si>
    <t>Cascades Frog</t>
  </si>
  <si>
    <t>Rana cascadae</t>
  </si>
  <si>
    <t>Clouded Salamander</t>
  </si>
  <si>
    <t>Aneides ferreus</t>
  </si>
  <si>
    <t>Columbia Torrent Salamander</t>
  </si>
  <si>
    <t>Rhyacotriton kezeri</t>
  </si>
  <si>
    <t>Cope's Giant Salamander</t>
  </si>
  <si>
    <t>Dicamptodon copei</t>
  </si>
  <si>
    <t>Couch's Spadefoot</t>
  </si>
  <si>
    <t>Scaphiopus couchii</t>
  </si>
  <si>
    <t>Dunn's Salamander</t>
  </si>
  <si>
    <t>Plethodon dunni</t>
  </si>
  <si>
    <t>G4</t>
  </si>
  <si>
    <t>Foothill Yellow-legged Frog</t>
  </si>
  <si>
    <t>Rana boylii</t>
  </si>
  <si>
    <t>Great Basin Spadefoot</t>
  </si>
  <si>
    <t>Spea intermontana</t>
  </si>
  <si>
    <t>Great Plains Narrow-mouthed Toad</t>
  </si>
  <si>
    <t>Gastrophryne olivacea</t>
  </si>
  <si>
    <t>Green Toad</t>
  </si>
  <si>
    <t>Bufo debilis</t>
  </si>
  <si>
    <t>Gregarious Slender Salamander</t>
  </si>
  <si>
    <t>Batrachoseps gregarius</t>
  </si>
  <si>
    <t>Hell Hollow Slender Salamander</t>
  </si>
  <si>
    <t>Batrachoseps diabolicus</t>
  </si>
  <si>
    <t>DD - Data deficient</t>
  </si>
  <si>
    <t>Idaho Giant Salamander</t>
  </si>
  <si>
    <t>Dicamptodon aterrimus</t>
  </si>
  <si>
    <t>Inyo Mountains Salamander</t>
  </si>
  <si>
    <t>Batrachoseps campi</t>
  </si>
  <si>
    <t>Kern Canyon Slender Salamander</t>
  </si>
  <si>
    <t>Batrachoseps simatus</t>
  </si>
  <si>
    <t>Kern Plateau Salamander</t>
  </si>
  <si>
    <t>Batrachoseps robustus</t>
  </si>
  <si>
    <t>Kings River Slender Salamander</t>
  </si>
  <si>
    <t>Batrachoseps regius</t>
  </si>
  <si>
    <t>G1</t>
  </si>
  <si>
    <t>Larch Mountain Salamander</t>
  </si>
  <si>
    <t>Plethodon larselli</t>
  </si>
  <si>
    <t>Lesser Slender Salamander</t>
  </si>
  <si>
    <t>Batrachoseps minor</t>
  </si>
  <si>
    <t>G1G2</t>
  </si>
  <si>
    <t>Limestone Salamander</t>
  </si>
  <si>
    <t>Hydromantes brunus</t>
  </si>
  <si>
    <t>Mount Lyell Salamander</t>
  </si>
  <si>
    <t>Hydromantes platycephalus</t>
  </si>
  <si>
    <t>Northern Leopard Frog</t>
  </si>
  <si>
    <t>Rana pipiens</t>
  </si>
  <si>
    <t>Olympic Torrent Salamander</t>
  </si>
  <si>
    <t>Rhyacotriton olympicus</t>
  </si>
  <si>
    <t>Oregon Slender Salamander</t>
  </si>
  <si>
    <t>Batrachoseps wrightorum</t>
  </si>
  <si>
    <t>Oregon Spotted Frog</t>
  </si>
  <si>
    <t>Rana pretiosa</t>
  </si>
  <si>
    <t>C: Candidate</t>
  </si>
  <si>
    <t>Owens Valley Web-toed Salamander</t>
  </si>
  <si>
    <t>Hydromantes sp. 1</t>
  </si>
  <si>
    <t>Plains Leopard Frog</t>
  </si>
  <si>
    <t>Rana blairi</t>
  </si>
  <si>
    <t>Relict Leopard Frog</t>
  </si>
  <si>
    <t>Rana onca</t>
  </si>
  <si>
    <t>Relictual Slender Salamander</t>
  </si>
  <si>
    <t>Batrachoseps relictus</t>
  </si>
  <si>
    <t>Rocky Mountain Tailed Frog</t>
  </si>
  <si>
    <t>Ascaphus montanus</t>
  </si>
  <si>
    <t>San Gabriel Slender Salamander</t>
  </si>
  <si>
    <t>Batrachoseps gabrieli</t>
  </si>
  <si>
    <t>San Simeon Slender Salamander</t>
  </si>
  <si>
    <t>Batrachoseps incognitus</t>
  </si>
  <si>
    <t>Santa Lucia Mountains Slender Salamander</t>
  </si>
  <si>
    <t>Batrachoseps luciae</t>
  </si>
  <si>
    <t>Scott Bar Salamander</t>
  </si>
  <si>
    <t>Plethodon asupak</t>
  </si>
  <si>
    <t>Sequoia Slender Salamander</t>
  </si>
  <si>
    <t>Batrachoseps kawia</t>
  </si>
  <si>
    <t>Shasta Salamander</t>
  </si>
  <si>
    <t>Hydromantes shastae</t>
  </si>
  <si>
    <t>Sierra Buttes Salamander</t>
  </si>
  <si>
    <t>Hydromantes sp. 3</t>
  </si>
  <si>
    <t>Sierra Nevada Yellow-legged Frog</t>
  </si>
  <si>
    <t>Rana sierrae</t>
  </si>
  <si>
    <t>Siskiyou Mountains Salamander</t>
  </si>
  <si>
    <t>Plethodon stormi</t>
  </si>
  <si>
    <t>Southern Mountain Yellow-legged Frog</t>
  </si>
  <si>
    <t>Rana muscosa</t>
  </si>
  <si>
    <t>Southern Torrent Salamander</t>
  </si>
  <si>
    <t>Rhyacotriton variegatus</t>
  </si>
  <si>
    <t>Tehachapi Slender Salamander</t>
  </si>
  <si>
    <t>Batrachoseps stebbinsi</t>
  </si>
  <si>
    <t>Tiger Salamander</t>
  </si>
  <si>
    <t>Ambystoma tigrinum</t>
  </si>
  <si>
    <t>Van Dyke's Salamander</t>
  </si>
  <si>
    <t>Plethodon vandykei</t>
  </si>
  <si>
    <t>Western Green Toad</t>
  </si>
  <si>
    <t>Bufo debilis insidior</t>
  </si>
  <si>
    <t>Western Spadefoot</t>
  </si>
  <si>
    <t>Spea hammondii</t>
  </si>
  <si>
    <t>Western Toad</t>
  </si>
  <si>
    <t>Bufo boreas</t>
  </si>
  <si>
    <t>Western Toad - Southern Rocky Mountains</t>
  </si>
  <si>
    <t>Bufo boreas pop. 1</t>
  </si>
  <si>
    <t>G4T1Q</t>
  </si>
  <si>
    <t>Wood Frog</t>
  </si>
  <si>
    <t>Rana sylvatica</t>
  </si>
  <si>
    <t>Woodhouse's Toad</t>
  </si>
  <si>
    <t>Bufo woodhousii</t>
  </si>
  <si>
    <t>Wyoming Toad</t>
  </si>
  <si>
    <t>Bufo baxteri</t>
  </si>
  <si>
    <t>EW - Extinct in the wild</t>
  </si>
  <si>
    <t>Yosemite Toad</t>
  </si>
  <si>
    <t>Bufo canorus</t>
  </si>
  <si>
    <t>Birds</t>
  </si>
  <si>
    <t>Abert's Towhee</t>
  </si>
  <si>
    <t>Pipilo aberti</t>
  </si>
  <si>
    <t>Acorn Woodpecker</t>
  </si>
  <si>
    <t>Melanerpes formicivorus</t>
  </si>
  <si>
    <t>American Bittern</t>
  </si>
  <si>
    <t>Botaurus lentiginosus</t>
  </si>
  <si>
    <t>American Golden-Plover</t>
  </si>
  <si>
    <t>Pluvialis dominica</t>
  </si>
  <si>
    <t>American Peregrine Falcon</t>
  </si>
  <si>
    <t>Falco peregrinus anatum</t>
  </si>
  <si>
    <t>G4T4</t>
  </si>
  <si>
    <t>American Redstart</t>
  </si>
  <si>
    <t>Setophaga ruticilla</t>
  </si>
  <si>
    <t>American Three-toed Woodpecker</t>
  </si>
  <si>
    <t>Picoides dorsalis</t>
  </si>
  <si>
    <t>American White Pelican</t>
  </si>
  <si>
    <t>Pelecanus erythrorhynchos</t>
  </si>
  <si>
    <t>Ancient Murrelet</t>
  </si>
  <si>
    <t>Synthliboramphus antiquus</t>
  </si>
  <si>
    <t>Arctic Peregrine Falcon</t>
  </si>
  <si>
    <t>Falco peregrinus tundrius</t>
  </si>
  <si>
    <t>G4T2</t>
  </si>
  <si>
    <t>Ash-throated Flycatcher</t>
  </si>
  <si>
    <t>Myiarchus cinerascens</t>
  </si>
  <si>
    <t>Ashy Storm-Petrel</t>
  </si>
  <si>
    <t>Oceanodroma homochroa</t>
  </si>
  <si>
    <t>Bald Eagle</t>
  </si>
  <si>
    <t>Haliaeetus leucocephalus</t>
  </si>
  <si>
    <t>Baltimore Oriole</t>
  </si>
  <si>
    <t>Icterus galbula</t>
  </si>
  <si>
    <t>Band-tailed Pigeon</t>
  </si>
  <si>
    <t>Patagioenas fasciata</t>
  </si>
  <si>
    <t>Barrow's Goldeneye</t>
  </si>
  <si>
    <t>Bucephala islandica</t>
  </si>
  <si>
    <t>Bell's Vireo</t>
  </si>
  <si>
    <t>Vireo bellii</t>
  </si>
  <si>
    <t>Black Phoebe</t>
  </si>
  <si>
    <t>Sayornis nigricans</t>
  </si>
  <si>
    <t>Black Scoter</t>
  </si>
  <si>
    <t>Melanitta nigra</t>
  </si>
  <si>
    <t>Black Storm-Petrel</t>
  </si>
  <si>
    <t>Oceanodroma melania</t>
  </si>
  <si>
    <t>Black Swift</t>
  </si>
  <si>
    <t>Cypseloides niger</t>
  </si>
  <si>
    <t>Black Tern</t>
  </si>
  <si>
    <t>Chlidonias niger</t>
  </si>
  <si>
    <t>Black-billed Cuckoo</t>
  </si>
  <si>
    <t>Coccyzus erythropthalmus</t>
  </si>
  <si>
    <t>Black-crowned Night-Heron</t>
  </si>
  <si>
    <t>Nycticorax nycticorax</t>
  </si>
  <si>
    <t>Black-footed Albatross</t>
  </si>
  <si>
    <t>Phoebastria nigripes</t>
  </si>
  <si>
    <t>Black-necked Stilt</t>
  </si>
  <si>
    <t>Himantopus mexicanus</t>
  </si>
  <si>
    <t>Black-throated Sparrow</t>
  </si>
  <si>
    <t>Amphispiza bilineata</t>
  </si>
  <si>
    <t>Bobolink</t>
  </si>
  <si>
    <t>Dolichonyx oryzivorus</t>
  </si>
  <si>
    <t>Boreal Chickadee</t>
  </si>
  <si>
    <t>Poecile hudsonicus</t>
  </si>
  <si>
    <t>Boreal Owl</t>
  </si>
  <si>
    <t>Aegolius funereus</t>
  </si>
  <si>
    <t>Brandt's Cormorant</t>
  </si>
  <si>
    <t>Phalacrocorax penicillatus</t>
  </si>
  <si>
    <t>Brewer's Sparrow</t>
  </si>
  <si>
    <t>Spizella breweri</t>
  </si>
  <si>
    <t>Brown Pelican</t>
  </si>
  <si>
    <t>Pelecanus occidentalis</t>
  </si>
  <si>
    <t>Brown-capped Rosy-Finch</t>
  </si>
  <si>
    <t>Leucosticte australis</t>
  </si>
  <si>
    <t>Bufflehead</t>
  </si>
  <si>
    <t>Bucephala albeola</t>
  </si>
  <si>
    <t>Buller's Shearwater</t>
  </si>
  <si>
    <t>Puffinus bulleri</t>
  </si>
  <si>
    <t>California Brown Pelican</t>
  </si>
  <si>
    <t>Pelecanus occidentalis californicus</t>
  </si>
  <si>
    <t>G4T3</t>
  </si>
  <si>
    <t>California Condor</t>
  </si>
  <si>
    <t>Gymnogyps californianus</t>
  </si>
  <si>
    <t>CR - Critically endangered</t>
  </si>
  <si>
    <t>Canvasback</t>
  </si>
  <si>
    <t>Aythya valisineria</t>
  </si>
  <si>
    <t>Carolina Wren</t>
  </si>
  <si>
    <t>Thryothorus ludovicianus</t>
  </si>
  <si>
    <t>Cassin's Auklet</t>
  </si>
  <si>
    <t>Ptychoramphus aleuticus</t>
  </si>
  <si>
    <t>Chestnut-collared Longspur</t>
  </si>
  <si>
    <t>Calcarius ornatus</t>
  </si>
  <si>
    <t>Chestnut-sided Warbler</t>
  </si>
  <si>
    <t>Dendroica pensylvanica</t>
  </si>
  <si>
    <t>Chihuahuan Raven</t>
  </si>
  <si>
    <t>Corvus cryptoleucus</t>
  </si>
  <si>
    <t>Columbian Sharp-tailed Grouse</t>
  </si>
  <si>
    <t>Tympanuchus phasianellus columbianus</t>
  </si>
  <si>
    <t>Common Poorwill</t>
  </si>
  <si>
    <t>Phalaenoptilus nuttallii</t>
  </si>
  <si>
    <t>Common Redpoll</t>
  </si>
  <si>
    <t>Acanthis flammea</t>
  </si>
  <si>
    <t>Cooper's Hawk</t>
  </si>
  <si>
    <t>Accipiter cooperii</t>
  </si>
  <si>
    <t>Cordilleran Flycatcher</t>
  </si>
  <si>
    <t>Empidonax occidentalis</t>
  </si>
  <si>
    <t>Curve-billed Thrasher</t>
  </si>
  <si>
    <t>Toxostoma curvirostre</t>
  </si>
  <si>
    <t>Dickcissel</t>
  </si>
  <si>
    <t>Spiza americana</t>
  </si>
  <si>
    <t>Eared Grebe</t>
  </si>
  <si>
    <t>Podiceps nigricollis</t>
  </si>
  <si>
    <t>Eastern Bluebird</t>
  </si>
  <si>
    <t>Sialia sialis</t>
  </si>
  <si>
    <t>Eastern Phoebe</t>
  </si>
  <si>
    <t>Sayornis phoebe</t>
  </si>
  <si>
    <t>Elegant Tern</t>
  </si>
  <si>
    <t>Thalasseus elegans</t>
  </si>
  <si>
    <t>Emperor Goose</t>
  </si>
  <si>
    <t>Chen canagica</t>
  </si>
  <si>
    <t>Ferruginous Hawk</t>
  </si>
  <si>
    <t>Buteo regalis</t>
  </si>
  <si>
    <t>Field Sparrow</t>
  </si>
  <si>
    <t>Spizella pusilla</t>
  </si>
  <si>
    <t>Flammulated Owl</t>
  </si>
  <si>
    <t>Otus flammeolus</t>
  </si>
  <si>
    <t>Fork-tailed Storm-petrel</t>
  </si>
  <si>
    <t>Oceanodroma furcata</t>
  </si>
  <si>
    <t>Forster's Tern</t>
  </si>
  <si>
    <t>Sterna forsteri</t>
  </si>
  <si>
    <t>Golden Eagle</t>
  </si>
  <si>
    <t>Aquila chrysaetos</t>
  </si>
  <si>
    <t>Grace's Warbler</t>
  </si>
  <si>
    <t>Dendroica graciae</t>
  </si>
  <si>
    <t>Grasshopper Sparrow</t>
  </si>
  <si>
    <t>Ammodramus savannarum</t>
  </si>
  <si>
    <t>Gray Flycatcher</t>
  </si>
  <si>
    <t>Empidonax wrightii</t>
  </si>
  <si>
    <t>Gray Vireo</t>
  </si>
  <si>
    <t>Vireo vicinior</t>
  </si>
  <si>
    <t>Gray-crowned Rosy-Finch</t>
  </si>
  <si>
    <t>Leucosticte tephrocotis</t>
  </si>
  <si>
    <t>Great Blue Heron</t>
  </si>
  <si>
    <t>Ardea herodias</t>
  </si>
  <si>
    <t>Great Egret</t>
  </si>
  <si>
    <t>Ardea alba</t>
  </si>
  <si>
    <t>Great Gray Owl</t>
  </si>
  <si>
    <t>Strix nebulosa</t>
  </si>
  <si>
    <t>Greater Prairie Chicken</t>
  </si>
  <si>
    <t>Tympanuchus cupido pinnatus</t>
  </si>
  <si>
    <t>Greater Prairie-Chicken</t>
  </si>
  <si>
    <t>Tympanuchus cupido</t>
  </si>
  <si>
    <t>Greater Sage-Grouse</t>
  </si>
  <si>
    <t>Centrocercus urophasianus</t>
  </si>
  <si>
    <t>Greater Sandhill Crane</t>
  </si>
  <si>
    <t>Grus canadensis tabida</t>
  </si>
  <si>
    <t>G5T4</t>
  </si>
  <si>
    <t>Green Heron</t>
  </si>
  <si>
    <t>Butorides virescens</t>
  </si>
  <si>
    <t>Green-tailed Towhee</t>
  </si>
  <si>
    <t>Pipilo chlorurus</t>
  </si>
  <si>
    <t>Green-winged Teal</t>
  </si>
  <si>
    <t>Anas crecca</t>
  </si>
  <si>
    <t>Gunnison Sage-Grouse</t>
  </si>
  <si>
    <t>Centrocercus minimus</t>
  </si>
  <si>
    <t>Gyrfalcon</t>
  </si>
  <si>
    <t>Falco rusticolus</t>
  </si>
  <si>
    <t>Harlequin Duck</t>
  </si>
  <si>
    <t>Histrionicus histrionicus</t>
  </si>
  <si>
    <t>Hepatic Tanager</t>
  </si>
  <si>
    <t>Piranga flava</t>
  </si>
  <si>
    <t>Indigo Bunting</t>
  </si>
  <si>
    <t>Passerina cyanea</t>
  </si>
  <si>
    <t>Interior Least Tern</t>
  </si>
  <si>
    <t>Sternula antillarum athalassos</t>
  </si>
  <si>
    <t>G4T2Q</t>
  </si>
  <si>
    <t>Island Scrub-jay</t>
  </si>
  <si>
    <t>Aphelocoma insularis</t>
  </si>
  <si>
    <t>Ladder-backed Woodpecker</t>
  </si>
  <si>
    <t>Picoides scalaris</t>
  </si>
  <si>
    <t>Lawrence's Goldfinch</t>
  </si>
  <si>
    <t>Spinus lawrencei</t>
  </si>
  <si>
    <t>Laysan Albatross</t>
  </si>
  <si>
    <t>Phoebastria immutabilis</t>
  </si>
  <si>
    <t>Least Bittern</t>
  </si>
  <si>
    <t>Ixobrychus exilis</t>
  </si>
  <si>
    <t>Least Tern</t>
  </si>
  <si>
    <t>Sternula antillarum</t>
  </si>
  <si>
    <t>Lesser Prairie-Chicken</t>
  </si>
  <si>
    <t>Tympanuchus pallidicinctus</t>
  </si>
  <si>
    <t>Lesser Scaup</t>
  </si>
  <si>
    <t>Aythya affinis</t>
  </si>
  <si>
    <t>Lewis's Woodpecker</t>
  </si>
  <si>
    <t>Melanerpes lewis</t>
  </si>
  <si>
    <t>Loggerhead Shrike</t>
  </si>
  <si>
    <t>Lanius ludovicianus</t>
  </si>
  <si>
    <t>Long-billed Curlew</t>
  </si>
  <si>
    <t>Numenius americanus</t>
  </si>
  <si>
    <t>Long-eared Owl</t>
  </si>
  <si>
    <t>Asio otus</t>
  </si>
  <si>
    <t>Marbled Murrelet</t>
  </si>
  <si>
    <t>Brachyramphus marmoratus</t>
  </si>
  <si>
    <t>Marsh Wren</t>
  </si>
  <si>
    <t>Cistothorus palustris</t>
  </si>
  <si>
    <t>McCown's Longspur</t>
  </si>
  <si>
    <t>Calcarius mccownii</t>
  </si>
  <si>
    <t>Merlin</t>
  </si>
  <si>
    <t>Falco columbarius</t>
  </si>
  <si>
    <t>Mexican Spotted Owl</t>
  </si>
  <si>
    <t>Strix occidentalis lucida</t>
  </si>
  <si>
    <t>G3T3</t>
  </si>
  <si>
    <t>LT: Listed threatened</t>
  </si>
  <si>
    <t>Mississippi Kite</t>
  </si>
  <si>
    <t>Ictinia mississippiensis</t>
  </si>
  <si>
    <t>Mountain Plover</t>
  </si>
  <si>
    <t>Charadrius montanus</t>
  </si>
  <si>
    <t>PT: Proposed threatened</t>
  </si>
  <si>
    <t>Mountain Quail</t>
  </si>
  <si>
    <t>Oreortyx pictus</t>
  </si>
  <si>
    <t>Northern Goshawk</t>
  </si>
  <si>
    <t>Accipiter gentilis</t>
  </si>
  <si>
    <t>Northern Harrier</t>
  </si>
  <si>
    <t>Circus cyaneus</t>
  </si>
  <si>
    <t>Northern Pygmy-Owl</t>
  </si>
  <si>
    <t>Glaucidium gnoma</t>
  </si>
  <si>
    <t>G4G5</t>
  </si>
  <si>
    <t>Northern Spotted Owl</t>
  </si>
  <si>
    <t>Strix occidentalis caurina</t>
  </si>
  <si>
    <t>Olive-sided Flycatcher</t>
  </si>
  <si>
    <t>Contopus cooperi</t>
  </si>
  <si>
    <t>Oregon Vesper Sparrow</t>
  </si>
  <si>
    <t>Pooecetes gramineus affinis</t>
  </si>
  <si>
    <t>G5T3</t>
  </si>
  <si>
    <t>SC: Species of concern</t>
  </si>
  <si>
    <t>Osprey</t>
  </si>
  <si>
    <t>Pandion haliaetus</t>
  </si>
  <si>
    <t>Ovenbird</t>
  </si>
  <si>
    <t>Seiurus aurocapilla</t>
  </si>
  <si>
    <t>Pacific Golden-Plover</t>
  </si>
  <si>
    <t>Pluvialis fulva</t>
  </si>
  <si>
    <t>Peale's Peregrine Falcon</t>
  </si>
  <si>
    <t>Falco peregrinus pealei</t>
  </si>
  <si>
    <t>Peregrine Falcon</t>
  </si>
  <si>
    <t>Falco peregrinus</t>
  </si>
  <si>
    <t>Pink-footed Shearwater</t>
  </si>
  <si>
    <t>Puffinus creatopus</t>
  </si>
  <si>
    <t>Piping Plover</t>
  </si>
  <si>
    <t>Charadrius melodus</t>
  </si>
  <si>
    <t>Plains Sharp-tailed Grouse</t>
  </si>
  <si>
    <t>Tympanuchus phasianellus jamesi</t>
  </si>
  <si>
    <t>Prairie Falcon</t>
  </si>
  <si>
    <t>Falco mexicanus</t>
  </si>
  <si>
    <t>Purple Martin</t>
  </si>
  <si>
    <t>Progne subis</t>
  </si>
  <si>
    <t>Red Knot</t>
  </si>
  <si>
    <t>Calidris canutus</t>
  </si>
  <si>
    <t>Red-breasted Merganser</t>
  </si>
  <si>
    <t>Mergus serrator</t>
  </si>
  <si>
    <t>Red-eyed Vireo</t>
  </si>
  <si>
    <t>Vireo olivaceus</t>
  </si>
  <si>
    <t>Red-headed Woodpecker</t>
  </si>
  <si>
    <t>Melanerpes erythrocephalus</t>
  </si>
  <si>
    <t>Rock Sandpiper</t>
  </si>
  <si>
    <t>Calidris ptilocnemis</t>
  </si>
  <si>
    <t>Ruddy Duck</t>
  </si>
  <si>
    <t>Oxyura jamaicensis</t>
  </si>
  <si>
    <t>Rufous-crowned Sparrow</t>
  </si>
  <si>
    <t>Aimophila ruficeps</t>
  </si>
  <si>
    <t>Sabine's Gull</t>
  </si>
  <si>
    <t>Xema sabini</t>
  </si>
  <si>
    <t>Sage Sparrow</t>
  </si>
  <si>
    <t>Amphispiza belli</t>
  </si>
  <si>
    <t>Sage Thrasher</t>
  </si>
  <si>
    <t>Oreoscoptes montanus</t>
  </si>
  <si>
    <t>Sandhill Crane</t>
  </si>
  <si>
    <t>Grus canadensis</t>
  </si>
  <si>
    <t>Scissor-tailed Flycatcher</t>
  </si>
  <si>
    <t>Tyrannus forficatus</t>
  </si>
  <si>
    <t>Scott's Oriole</t>
  </si>
  <si>
    <t>Icterus parisorum</t>
  </si>
  <si>
    <t>Sharp-shinned Hawk</t>
  </si>
  <si>
    <t>Accipiter striatus</t>
  </si>
  <si>
    <t>Sharp-tailed Grouse</t>
  </si>
  <si>
    <t>Tympanuchus phasianellus</t>
  </si>
  <si>
    <t>Short-eared Owl</t>
  </si>
  <si>
    <t>Asio flammeus</t>
  </si>
  <si>
    <t>Short-tailed Albatross</t>
  </si>
  <si>
    <t>Phoebastria albatrus</t>
  </si>
  <si>
    <t>Slender-billed Nuthatch</t>
  </si>
  <si>
    <t>Sitta carolinensis aculeata</t>
  </si>
  <si>
    <t>G5TU</t>
  </si>
  <si>
    <t>Snow Bunting</t>
  </si>
  <si>
    <t>Plectrophenax nivalis</t>
  </si>
  <si>
    <t>Snow Goose</t>
  </si>
  <si>
    <t>Chen caerulescens</t>
  </si>
  <si>
    <t>Snowy Egret</t>
  </si>
  <si>
    <t>Egretta thula</t>
  </si>
  <si>
    <t>Snowy Owl</t>
  </si>
  <si>
    <t>Bubo scandiacus</t>
  </si>
  <si>
    <t>Snowy Plover</t>
  </si>
  <si>
    <t>Charadrius alexandrinus</t>
  </si>
  <si>
    <t>Sora</t>
  </si>
  <si>
    <t>Porzana carolina</t>
  </si>
  <si>
    <t>Spotted Owl</t>
  </si>
  <si>
    <t>Strix occidentalis</t>
  </si>
  <si>
    <t>Streaked Horned Lark</t>
  </si>
  <si>
    <t>Eremophila alpestris strigata</t>
  </si>
  <si>
    <t>G5T2</t>
  </si>
  <si>
    <t>Swainson's Hawk</t>
  </si>
  <si>
    <t>Buteo swainsoni</t>
  </si>
  <si>
    <t>Tricolored Blackbird</t>
  </si>
  <si>
    <t>Agelaius tricolor</t>
  </si>
  <si>
    <t>Trumpeter Swan</t>
  </si>
  <si>
    <t>Cygnus buccinator</t>
  </si>
  <si>
    <t>Tufted Puffin</t>
  </si>
  <si>
    <t>Fratercula cirrhata</t>
  </si>
  <si>
    <t>Upland Sandpiper</t>
  </si>
  <si>
    <t>Bartramia longicauda</t>
  </si>
  <si>
    <t>Vaux's Swift</t>
  </si>
  <si>
    <t>Chaetura vauxi</t>
  </si>
  <si>
    <t>Veery</t>
  </si>
  <si>
    <t>Catharus fuscescens</t>
  </si>
  <si>
    <t>Wandering Tattler</t>
  </si>
  <si>
    <t>Tringa incana</t>
  </si>
  <si>
    <t>Western Bluebird</t>
  </si>
  <si>
    <t>Sialia mexicana</t>
  </si>
  <si>
    <t>Western Grebe</t>
  </si>
  <si>
    <t>Aechmophorus occidentalis</t>
  </si>
  <si>
    <t>Western Sage Grouse</t>
  </si>
  <si>
    <t>Centrocercus urophasianus phaios</t>
  </si>
  <si>
    <t>G3G4T3Q</t>
  </si>
  <si>
    <t>Western Snowy Plover</t>
  </si>
  <si>
    <t>Charadrius alexandrinus nivosus</t>
  </si>
  <si>
    <t>White-faced Ibis</t>
  </si>
  <si>
    <t>Plegadis chihi</t>
  </si>
  <si>
    <t>White-headed Woodpecker</t>
  </si>
  <si>
    <t>Picoides albolarvatus</t>
  </si>
  <si>
    <t>White-tailed Kite</t>
  </si>
  <si>
    <t>Elanus leucurus</t>
  </si>
  <si>
    <t>White-tailed Ptarmigan</t>
  </si>
  <si>
    <t>Lagopus leucura</t>
  </si>
  <si>
    <t>White-throated Swift</t>
  </si>
  <si>
    <t>Aeronautes saxatalis</t>
  </si>
  <si>
    <t>White-winged Crossbill</t>
  </si>
  <si>
    <t>Loxia leucoptera</t>
  </si>
  <si>
    <t>White-winged Scoter</t>
  </si>
  <si>
    <t>Melanitta fusca</t>
  </si>
  <si>
    <t>Whooping Crane</t>
  </si>
  <si>
    <t>Grus americana</t>
  </si>
  <si>
    <t>Willet</t>
  </si>
  <si>
    <t>Tringa semipalmata</t>
  </si>
  <si>
    <t>Williamson's Sapsucker</t>
  </si>
  <si>
    <t>Sphyrapicus thyroideus</t>
  </si>
  <si>
    <t>Wood Duck</t>
  </si>
  <si>
    <t>Aix sponsa</t>
  </si>
  <si>
    <t>Xantus's Murrelet</t>
  </si>
  <si>
    <t>Synthliboramphus hypoleucus</t>
  </si>
  <si>
    <t>Yellow-billed Cuckoo</t>
  </si>
  <si>
    <t>Coccyzus americanus</t>
  </si>
  <si>
    <t>Coccyzus americanus americanus</t>
  </si>
  <si>
    <t>Yellow-billed Magpie</t>
  </si>
  <si>
    <t>Pica nuttalli</t>
  </si>
  <si>
    <t>Yellow-breasted Chat</t>
  </si>
  <si>
    <t>Icteria virens</t>
  </si>
  <si>
    <t>Yellow-crowned Night-Heron</t>
  </si>
  <si>
    <t>Nyctanassa violacea</t>
  </si>
  <si>
    <t>Fishes</t>
  </si>
  <si>
    <t>A Darter</t>
  </si>
  <si>
    <t>Etheostoma spectabile pulchellum</t>
  </si>
  <si>
    <t>Alvord Chub</t>
  </si>
  <si>
    <t>Gila alvordensis</t>
  </si>
  <si>
    <t>Amargosa Pupfish</t>
  </si>
  <si>
    <t>Cyprinodon nevadensis</t>
  </si>
  <si>
    <t>Arkansas Darter</t>
  </si>
  <si>
    <t>Etheostoma cragini</t>
  </si>
  <si>
    <t>Arkansas River Speckled Chub</t>
  </si>
  <si>
    <t>Macrhybopsis tetranema</t>
  </si>
  <si>
    <t>Arroyo Chub</t>
  </si>
  <si>
    <t>Gila orcuttii</t>
  </si>
  <si>
    <t>Bear Lake Sculpin</t>
  </si>
  <si>
    <t>Cottus extensus</t>
  </si>
  <si>
    <t>Bear Lake Whitefish</t>
  </si>
  <si>
    <t>Prosopium abyssicola</t>
  </si>
  <si>
    <t>Blue Chub</t>
  </si>
  <si>
    <t>Gila coerulea</t>
  </si>
  <si>
    <t>Blue Sucker</t>
  </si>
  <si>
    <t>Cycleptus elongatus</t>
  </si>
  <si>
    <t>Bonneville Cisco</t>
  </si>
  <si>
    <t>Prosopium gemmifer</t>
  </si>
  <si>
    <t>Bonneville Whitefish</t>
  </si>
  <si>
    <t>Prosopium spilonotus</t>
  </si>
  <si>
    <t>Bonytail</t>
  </si>
  <si>
    <t>Gila elegans</t>
  </si>
  <si>
    <t>Borax Lake Chub</t>
  </si>
  <si>
    <t>Gila boraxobius</t>
  </si>
  <si>
    <t>Brassy Minnow</t>
  </si>
  <si>
    <t>Hybognathus hankinsoni</t>
  </si>
  <si>
    <t>Bull Trout</t>
  </si>
  <si>
    <t>Salvelinus confluentus</t>
  </si>
  <si>
    <t>Burbot</t>
  </si>
  <si>
    <t>Lota lota</t>
  </si>
  <si>
    <t>Chinook Salmon</t>
  </si>
  <si>
    <t>Oncorhynchus tshawytscha</t>
  </si>
  <si>
    <t>Chum Salmon</t>
  </si>
  <si>
    <t>Oncorhynchus keta</t>
  </si>
  <si>
    <t>Coho Salmon</t>
  </si>
  <si>
    <t>Oncorhynchus kisutch</t>
  </si>
  <si>
    <t>Colorado Pikeminnow</t>
  </si>
  <si>
    <t>Ptychocheilus lucius</t>
  </si>
  <si>
    <t>LE, XN: Listed endangered, nonessential experimental population</t>
  </si>
  <si>
    <t>Colorado River Cutthroat Trout</t>
  </si>
  <si>
    <t>Oncorhynchus clarkii pleuriticus</t>
  </si>
  <si>
    <t>Common Shiner</t>
  </si>
  <si>
    <t>Luxilus cornutus</t>
  </si>
  <si>
    <t>Cui-ui</t>
  </si>
  <si>
    <t>Chasmistes cujus</t>
  </si>
  <si>
    <t>Delta Smelt</t>
  </si>
  <si>
    <t>Hypomesus transpacificus</t>
  </si>
  <si>
    <t>Desert Dace</t>
  </si>
  <si>
    <t>Eremichthys acros</t>
  </si>
  <si>
    <t>Desert Pupfish</t>
  </si>
  <si>
    <t>Cyprinodon macularius</t>
  </si>
  <si>
    <t>Desert Sucker</t>
  </si>
  <si>
    <t>Catostomus clarkii</t>
  </si>
  <si>
    <t>Devil's Hole Pupfish</t>
  </si>
  <si>
    <t>Cyprinodon diabolis</t>
  </si>
  <si>
    <t>Dolly Varden</t>
  </si>
  <si>
    <t>Salvelinus malma</t>
  </si>
  <si>
    <t>PSAT: Proposed threatened because of similar appearance (new)</t>
  </si>
  <si>
    <t>Flannelmouth Sucker</t>
  </si>
  <si>
    <t>Catostomus latipinnis</t>
  </si>
  <si>
    <t>Giant Sea Bass</t>
  </si>
  <si>
    <t>Stereolepis gigas</t>
  </si>
  <si>
    <t>Green Sturgeon</t>
  </si>
  <si>
    <t>Acipenser medirostris</t>
  </si>
  <si>
    <t>Greenback Cutthroat Trout</t>
  </si>
  <si>
    <t>Oncorhynchus clarkii stomias</t>
  </si>
  <si>
    <t>G4T2T3</t>
  </si>
  <si>
    <t>Hardhead</t>
  </si>
  <si>
    <t>Mylopharodon conocephalus</t>
  </si>
  <si>
    <t>Humpback Chub</t>
  </si>
  <si>
    <t>Gila cypha</t>
  </si>
  <si>
    <t>Iowa Darter</t>
  </si>
  <si>
    <t>Etheostoma exile</t>
  </si>
  <si>
    <t>June Sucker</t>
  </si>
  <si>
    <t>Chasmistes liorus</t>
  </si>
  <si>
    <t>Kern Brook Lamprey</t>
  </si>
  <si>
    <t>Lampetra hubbsi</t>
  </si>
  <si>
    <t>Klamath Lake Sculpin</t>
  </si>
  <si>
    <t>Cottus princeps</t>
  </si>
  <si>
    <t>Klamath Lamprey</t>
  </si>
  <si>
    <t>Lampetra similis</t>
  </si>
  <si>
    <t>G3G4Q</t>
  </si>
  <si>
    <t>Klamath Largescale Sucker</t>
  </si>
  <si>
    <t>Catostomus snyderi</t>
  </si>
  <si>
    <t>Lake Chub</t>
  </si>
  <si>
    <t>Couesius plumbeus</t>
  </si>
  <si>
    <t>Least Chub</t>
  </si>
  <si>
    <t>Iotichthys phlegethontis</t>
  </si>
  <si>
    <t>Leopard Dace</t>
  </si>
  <si>
    <t>Rhinichthys falcatus</t>
  </si>
  <si>
    <t>Longfin Smelt</t>
  </si>
  <si>
    <t>Spirinchus thaleichthys</t>
  </si>
  <si>
    <t>Lost River Sucker</t>
  </si>
  <si>
    <t>Deltistes luxatus</t>
  </si>
  <si>
    <t>Margined Sculpin</t>
  </si>
  <si>
    <t>Cottus marginatus</t>
  </si>
  <si>
    <t>Miller Lake Lamprey</t>
  </si>
  <si>
    <t>Lampetra minima</t>
  </si>
  <si>
    <t>Moapa Dace</t>
  </si>
  <si>
    <t>Moapa coriacea</t>
  </si>
  <si>
    <t>Modoc Sucker</t>
  </si>
  <si>
    <t>Catostomus microps</t>
  </si>
  <si>
    <t>Mountain Sucker</t>
  </si>
  <si>
    <t>Catostomus platyrhynchus</t>
  </si>
  <si>
    <t>Mountain Whitefish</t>
  </si>
  <si>
    <t>Prosopium williamsoni</t>
  </si>
  <si>
    <t>Nooksack Dace</t>
  </si>
  <si>
    <t>Rhinichthys sp. 4</t>
  </si>
  <si>
    <t>Northern Leatherside Chub</t>
  </si>
  <si>
    <t>Lepidomeda copei</t>
  </si>
  <si>
    <t>Northern Redbelly Dace</t>
  </si>
  <si>
    <t>Phoxinus eos</t>
  </si>
  <si>
    <t>Olympic Mudminnow</t>
  </si>
  <si>
    <t>Novumbra hubbsi</t>
  </si>
  <si>
    <t>Orangethroat Darter</t>
  </si>
  <si>
    <t>Etheostoma spectabile</t>
  </si>
  <si>
    <t>Oregon Chub</t>
  </si>
  <si>
    <t>Oregonichthys crameri</t>
  </si>
  <si>
    <t>Owens River Pupfish</t>
  </si>
  <si>
    <t>Cyprinodon radiosus</t>
  </si>
  <si>
    <t>Owens Sucker</t>
  </si>
  <si>
    <t>Catostomus fumeiventris</t>
  </si>
  <si>
    <t>Pacific Lamprey</t>
  </si>
  <si>
    <t>Lampetra tridentata</t>
  </si>
  <si>
    <t>Pahrump Poolfish</t>
  </si>
  <si>
    <t>Empetrichthys latos</t>
  </si>
  <si>
    <t>Paiute Sculpin</t>
  </si>
  <si>
    <t>Cottus beldingii</t>
  </si>
  <si>
    <t>Pallid Sturgeon</t>
  </si>
  <si>
    <t>Scaphirhynchus albus</t>
  </si>
  <si>
    <t>Pit-klamath Brook Lamprey</t>
  </si>
  <si>
    <t>Lampetra lethophaga</t>
  </si>
  <si>
    <t>Pygmy Whitefish</t>
  </si>
  <si>
    <t>Prosopium coulterii</t>
  </si>
  <si>
    <t>Railroad Valley Springfish</t>
  </si>
  <si>
    <t>Crenichthys nevadae</t>
  </si>
  <si>
    <t>Razorback Sucker</t>
  </si>
  <si>
    <t>Xyrauchen texanus</t>
  </si>
  <si>
    <t>Relict Dace</t>
  </si>
  <si>
    <t>Relictus solitarius</t>
  </si>
  <si>
    <t>Rio Grande Chub</t>
  </si>
  <si>
    <t>Gila pandora</t>
  </si>
  <si>
    <t>Rio Grande Cutthroat Trout</t>
  </si>
  <si>
    <t>Oncorhynchus clarkii virginalis</t>
  </si>
  <si>
    <t>Rio Grande Sucker</t>
  </si>
  <si>
    <t>Catostomus plebeius</t>
  </si>
  <si>
    <t>River Carpsucker</t>
  </si>
  <si>
    <t>Carpiodes carpio</t>
  </si>
  <si>
    <t>River Lamprey</t>
  </si>
  <si>
    <t>Lampetra ayresii</t>
  </si>
  <si>
    <t>Rough Sculpin</t>
  </si>
  <si>
    <t>Cottus asperrimus</t>
  </si>
  <si>
    <t>Roundtail Chub</t>
  </si>
  <si>
    <t>Gila robusta</t>
  </si>
  <si>
    <t>Sacramento Perch</t>
  </si>
  <si>
    <t>Archoplites interruptus</t>
  </si>
  <si>
    <t>Salish Sucker</t>
  </si>
  <si>
    <t>Catostomus sp. 4</t>
  </si>
  <si>
    <t>Salt Creek Pupfish</t>
  </si>
  <si>
    <t>Cyprinodon salinus</t>
  </si>
  <si>
    <t>Sand Roller</t>
  </si>
  <si>
    <t>Percopsis transmontana</t>
  </si>
  <si>
    <t>Santa Ana Sucker</t>
  </si>
  <si>
    <t>Catostomus santaanae</t>
  </si>
  <si>
    <t>Shortnose Sucker</t>
  </si>
  <si>
    <t>Chasmistes brevirostris</t>
  </si>
  <si>
    <t>Shoshone Sculpin</t>
  </si>
  <si>
    <t>Cottus greenei</t>
  </si>
  <si>
    <t>Sicklefin Chub</t>
  </si>
  <si>
    <t>Macrhybopsis meeki</t>
  </si>
  <si>
    <t>Slender Sculpin</t>
  </si>
  <si>
    <t>Cottus tenuis</t>
  </si>
  <si>
    <t>Slimy Sculpin</t>
  </si>
  <si>
    <t>Cottus cognatus</t>
  </si>
  <si>
    <t>Sockeye Salmon</t>
  </si>
  <si>
    <t>Oncorhynchus nerka</t>
  </si>
  <si>
    <t>Southern Leatherside Chub</t>
  </si>
  <si>
    <t>Lepidomeda aliciae</t>
  </si>
  <si>
    <t>Southern Redbelly Dace</t>
  </si>
  <si>
    <t>Phoxinus erythrogaster</t>
  </si>
  <si>
    <t>Splittail</t>
  </si>
  <si>
    <t>Pogonichthys macrolepidotus</t>
  </si>
  <si>
    <t>Spotted Whitefish</t>
  </si>
  <si>
    <t>Prosopium sp. 1</t>
  </si>
  <si>
    <t>Stonecat</t>
  </si>
  <si>
    <t>Noturus flavus</t>
  </si>
  <si>
    <t>Sturgeon Chub</t>
  </si>
  <si>
    <t>Macrhybopsis gelida</t>
  </si>
  <si>
    <t>Suckermouth Minnow</t>
  </si>
  <si>
    <t>Phenacobius mirabilis</t>
  </si>
  <si>
    <t>Tidewater Goby</t>
  </si>
  <si>
    <t>Eucyclogobius newberryi</t>
  </si>
  <si>
    <t>Tui Chub</t>
  </si>
  <si>
    <t>Gila bicolor</t>
  </si>
  <si>
    <t>Umatilla Dace</t>
  </si>
  <si>
    <t>Rhinichthys umatilla</t>
  </si>
  <si>
    <t>Umpqua Dace</t>
  </si>
  <si>
    <t>Rhinichthys evermanni</t>
  </si>
  <si>
    <t>Umpqua Oregon Chub</t>
  </si>
  <si>
    <t>Oregonichthys kalawatseti</t>
  </si>
  <si>
    <t>Virgin River Chub</t>
  </si>
  <si>
    <t>Gila seminuda</t>
  </si>
  <si>
    <t>Virgin Spinedace</t>
  </si>
  <si>
    <t>Lepidomeda mollispinis</t>
  </si>
  <si>
    <t>Wall Canyon Sucker</t>
  </si>
  <si>
    <t>Catostomus sp. 1</t>
  </si>
  <si>
    <t>Warner Sucker</t>
  </si>
  <si>
    <t>Catostomus warnerensis</t>
  </si>
  <si>
    <t>Western Brook Lamprey</t>
  </si>
  <si>
    <t>Lampetra richardsoni</t>
  </si>
  <si>
    <t>White River Sculpin</t>
  </si>
  <si>
    <t>Cottus sp. 3</t>
  </si>
  <si>
    <t>White River Spinedace</t>
  </si>
  <si>
    <t>Lepidomeda albivallis</t>
  </si>
  <si>
    <t>White River Springfish</t>
  </si>
  <si>
    <t>Crenichthys baileyi</t>
  </si>
  <si>
    <t>White Sturgeon</t>
  </si>
  <si>
    <t>Acipenser transmontanus</t>
  </si>
  <si>
    <t>Wood River Sculpin</t>
  </si>
  <si>
    <t>Cottus leiopomus</t>
  </si>
  <si>
    <t>Woundfin</t>
  </si>
  <si>
    <t>Plagopterus argentissimus</t>
  </si>
  <si>
    <t>Mammals</t>
  </si>
  <si>
    <t>A Chipmunk</t>
  </si>
  <si>
    <t>Neotamias minimus caryi</t>
  </si>
  <si>
    <t>Neotamias minimus minimus</t>
  </si>
  <si>
    <t>G5TNR</t>
  </si>
  <si>
    <t>A Golden-mantled Ground Squirrel</t>
  </si>
  <si>
    <t>Spermophilus lateralis wortmani</t>
  </si>
  <si>
    <t>A Ground Squirrel</t>
  </si>
  <si>
    <t>Spermophilus tridecemlineatus blanca</t>
  </si>
  <si>
    <t>A Pika</t>
  </si>
  <si>
    <t>Ochotona princeps incana</t>
  </si>
  <si>
    <t>G5T4T5Q</t>
  </si>
  <si>
    <t>A Pocket Gopher</t>
  </si>
  <si>
    <t>Thomomys talpoides agrestis</t>
  </si>
  <si>
    <t>Thomomys talpoides attenuatus</t>
  </si>
  <si>
    <t>A Pocket Mouse</t>
  </si>
  <si>
    <t>Perognathus fasciatus infraluteus</t>
  </si>
  <si>
    <t>Perognathus flavescens caryi</t>
  </si>
  <si>
    <t>G5T3T4</t>
  </si>
  <si>
    <t>A White-tailed Jack Rabbit</t>
  </si>
  <si>
    <t>Lepus townsendii campanius</t>
  </si>
  <si>
    <t>A Woodrat</t>
  </si>
  <si>
    <t>Neotoma albigula brevicauda</t>
  </si>
  <si>
    <t>Neotoma cinerea rupicola</t>
  </si>
  <si>
    <t>G5T4T5</t>
  </si>
  <si>
    <t>Allen's Big-eared Bat</t>
  </si>
  <si>
    <t>Idionycteris phyllotis</t>
  </si>
  <si>
    <t>American Hog-nosed Skunk</t>
  </si>
  <si>
    <t>Conepatus leuconotus</t>
  </si>
  <si>
    <t>American Pygmy Shrew</t>
  </si>
  <si>
    <t>Sorex hoyi</t>
  </si>
  <si>
    <t>Arizona Myotis</t>
  </si>
  <si>
    <t>Myotis occultus</t>
  </si>
  <si>
    <t>Big Free-tailed Bat</t>
  </si>
  <si>
    <t>Nyctinomops macrotis</t>
  </si>
  <si>
    <t>Bighorn Sheep</t>
  </si>
  <si>
    <t>Ovis canadensis</t>
  </si>
  <si>
    <t>CD - Conservation dependent</t>
  </si>
  <si>
    <t>Black-footed Ferret</t>
  </si>
  <si>
    <t>Mustela nigripes</t>
  </si>
  <si>
    <t>Black-tailed Jackrabbit</t>
  </si>
  <si>
    <t>Lepus californicus</t>
  </si>
  <si>
    <t>Black-tailed Prairie Dog</t>
  </si>
  <si>
    <t>Cynomys ludovicianus</t>
  </si>
  <si>
    <t>Botta's Pocket Gopher</t>
  </si>
  <si>
    <t>Thomomys bottae cultellus</t>
  </si>
  <si>
    <t>G5T3Q</t>
  </si>
  <si>
    <t>Thomomys bottae howelli</t>
  </si>
  <si>
    <t>Thomomys bottae pervagus</t>
  </si>
  <si>
    <t>Thomomys bottae rubidus</t>
  </si>
  <si>
    <t>G5T1</t>
  </si>
  <si>
    <t>Brazilian Free-tailed Bat</t>
  </si>
  <si>
    <t>Tadarida brasiliensis</t>
  </si>
  <si>
    <t>Brown Bear</t>
  </si>
  <si>
    <t>Ursus arctos</t>
  </si>
  <si>
    <t>California Wolverine</t>
  </si>
  <si>
    <t>Gulo gulo luteus</t>
  </si>
  <si>
    <t>G4T3Q</t>
  </si>
  <si>
    <t>Californian Myotis</t>
  </si>
  <si>
    <t>Myotis californicus</t>
  </si>
  <si>
    <t>Camas Pocket Gopher</t>
  </si>
  <si>
    <t>Thomomys bulbivorus</t>
  </si>
  <si>
    <t>Canadian Lynx</t>
  </si>
  <si>
    <t>Lynx canadensis</t>
  </si>
  <si>
    <t>Caribou</t>
  </si>
  <si>
    <t>Rangifer tarandus</t>
  </si>
  <si>
    <t>Cliff Chipmunk</t>
  </si>
  <si>
    <t>Neotamias dorsalis</t>
  </si>
  <si>
    <t>Neotamias dorsalis utahensis</t>
  </si>
  <si>
    <t>Columbian White-tailed Deer</t>
  </si>
  <si>
    <t>Odocoileus virginianus leucurus</t>
  </si>
  <si>
    <t>G5T2Q</t>
  </si>
  <si>
    <t>Crawford's Gray Shrew</t>
  </si>
  <si>
    <t>Notiosorex crawfordi</t>
  </si>
  <si>
    <t>Desert Woodrat</t>
  </si>
  <si>
    <t>Neotoma lepida</t>
  </si>
  <si>
    <t>Destruction Island Shrew</t>
  </si>
  <si>
    <t>Sorex trowbridgii destructioni</t>
  </si>
  <si>
    <t>G5T1Q</t>
  </si>
  <si>
    <t>Dwarf Shrew</t>
  </si>
  <si>
    <t>Sorex nanus</t>
  </si>
  <si>
    <t>Eastern Mole</t>
  </si>
  <si>
    <t>Scalopus aquaticus</t>
  </si>
  <si>
    <t>Eastern Red Bat</t>
  </si>
  <si>
    <t>Lasiurus borealis</t>
  </si>
  <si>
    <t>Eastern Spotted Skunk</t>
  </si>
  <si>
    <t>Spilogale putorius</t>
  </si>
  <si>
    <t>Eastern Woodrat</t>
  </si>
  <si>
    <t>Neotoma floridana</t>
  </si>
  <si>
    <t>Fin Whale</t>
  </si>
  <si>
    <t>Balaenoptera physalus</t>
  </si>
  <si>
    <t>Fringed Myotis</t>
  </si>
  <si>
    <t>Myotis thysanodes</t>
  </si>
  <si>
    <t>Giant Kangaroo Rat</t>
  </si>
  <si>
    <t>Dipodomys ingens</t>
  </si>
  <si>
    <t>Gray Wolf</t>
  </si>
  <si>
    <t>Canis lupus</t>
  </si>
  <si>
    <t>Gray-tailed Vole</t>
  </si>
  <si>
    <t>Microtus canicaudus</t>
  </si>
  <si>
    <t>Great Basin Pocket Mouse</t>
  </si>
  <si>
    <t>Perognathus parvus</t>
  </si>
  <si>
    <t>Guadalupe Fur Seal</t>
  </si>
  <si>
    <t>Arctocephalus townsendi</t>
  </si>
  <si>
    <t>Gunnison's Prairie Dog</t>
  </si>
  <si>
    <t>Cynomys gunnisoni gunnisoni</t>
  </si>
  <si>
    <t>Hubbs' Beaked Whale</t>
  </si>
  <si>
    <t>Mesoplodon carlhubbsi</t>
  </si>
  <si>
    <t>G3Q</t>
  </si>
  <si>
    <t>Idaho Ground Squirrel</t>
  </si>
  <si>
    <t>Spermophilus brunneus</t>
  </si>
  <si>
    <t>Inyo Shrew</t>
  </si>
  <si>
    <t>Sorex tenellus</t>
  </si>
  <si>
    <t>Island Fox</t>
  </si>
  <si>
    <t>Urocyon littoralis</t>
  </si>
  <si>
    <t>Keen's Myotis</t>
  </si>
  <si>
    <t>Myotis keenii</t>
  </si>
  <si>
    <t>Killer Whale</t>
  </si>
  <si>
    <t>Orcinus orca</t>
  </si>
  <si>
    <t>Kincaid Meadow Vole</t>
  </si>
  <si>
    <t>Microtus pennsylvanicus kincaidi</t>
  </si>
  <si>
    <t>Kit Fox</t>
  </si>
  <si>
    <t>Vulpes macrotis</t>
  </si>
  <si>
    <t>Long-legged Myotis</t>
  </si>
  <si>
    <t>Myotis volans</t>
  </si>
  <si>
    <t>Meadow Jumping Mouse</t>
  </si>
  <si>
    <t>Zapus hudsonius</t>
  </si>
  <si>
    <t>Merriam's Shrew</t>
  </si>
  <si>
    <t>Sorex merriami</t>
  </si>
  <si>
    <t>Mogollon Vole</t>
  </si>
  <si>
    <t>Microtus mogollonensis</t>
  </si>
  <si>
    <t>Mohave Ground Squirrel</t>
  </si>
  <si>
    <t>Spermophilus mohavensis</t>
  </si>
  <si>
    <t>Moose</t>
  </si>
  <si>
    <t>Alces americanus</t>
  </si>
  <si>
    <t>Mountain Goat</t>
  </si>
  <si>
    <t>Oreamnos americanus</t>
  </si>
  <si>
    <t>Mt. Lyell Shrew</t>
  </si>
  <si>
    <t>Sorex lyelli</t>
  </si>
  <si>
    <t>Nelson's Antelope Squirrel</t>
  </si>
  <si>
    <t>Ammospermophilus nelsoni</t>
  </si>
  <si>
    <t>New Mexican Jumping Mouse</t>
  </si>
  <si>
    <t>Zapus hudsonius luteus</t>
  </si>
  <si>
    <t>North American River Otter</t>
  </si>
  <si>
    <t>Lontra canadensis</t>
  </si>
  <si>
    <t>North American Wolverine</t>
  </si>
  <si>
    <t>Gulo gulo luscus</t>
  </si>
  <si>
    <t>North Pacific Right Whale</t>
  </si>
  <si>
    <t>Eubalaena japonica</t>
  </si>
  <si>
    <t>Northern Fur Seal</t>
  </si>
  <si>
    <t>Callorhinus ursinus</t>
  </si>
  <si>
    <t>Northern Grasshopper Mouse</t>
  </si>
  <si>
    <t>Onychomys leucogaster</t>
  </si>
  <si>
    <t>Northern Pocket Gopher</t>
  </si>
  <si>
    <t>Thomomys talpoides limosus</t>
  </si>
  <si>
    <t>Thomomys talpoides douglasii</t>
  </si>
  <si>
    <t>G5T1T2</t>
  </si>
  <si>
    <t>Northern Sea Otter</t>
  </si>
  <si>
    <t>Enhydra lutris kenyoni</t>
  </si>
  <si>
    <t>Olive-backed Pocket Mouse</t>
  </si>
  <si>
    <t>Perognathus fasciatus</t>
  </si>
  <si>
    <t>Olympic Marmot</t>
  </si>
  <si>
    <t>Marmota olympus</t>
  </si>
  <si>
    <t>Olympic Pocket Gopher</t>
  </si>
  <si>
    <t>Thomomys mazama melanops</t>
  </si>
  <si>
    <t>Pacific Shrew</t>
  </si>
  <si>
    <t>Sorex pacificus</t>
  </si>
  <si>
    <t>Pale Kangaroo Mouse</t>
  </si>
  <si>
    <t>Microdipodops pallidus</t>
  </si>
  <si>
    <t>Pale Lump-nosed Bat</t>
  </si>
  <si>
    <t>Corynorhinus townsendii pallescens</t>
  </si>
  <si>
    <t>Pallid Bat</t>
  </si>
  <si>
    <t>Antrozous pallidus</t>
  </si>
  <si>
    <t>Palmer's Chipmunk</t>
  </si>
  <si>
    <t>Neotamias palmeri</t>
  </si>
  <si>
    <t>Plains Spotted Skunk</t>
  </si>
  <si>
    <t>Spilogale putorius interrupta</t>
  </si>
  <si>
    <t>Preble's Meadow Jumping Mouse</t>
  </si>
  <si>
    <t>Zapus hudsonius preblei</t>
  </si>
  <si>
    <t>Preble's Shrew</t>
  </si>
  <si>
    <t>Sorex preblei</t>
  </si>
  <si>
    <t>Pygmy Rabbit</t>
  </si>
  <si>
    <t>Brachylagus idahoensis</t>
  </si>
  <si>
    <t>Pygmy Rabbit -  Columbia Basin</t>
  </si>
  <si>
    <t>Brachylagus idahoensis pop. 2</t>
  </si>
  <si>
    <t>G4TXCQ</t>
  </si>
  <si>
    <t>Pygmy Shrew</t>
  </si>
  <si>
    <t>Sorex hoyi montanus</t>
  </si>
  <si>
    <t>G5T2T3</t>
  </si>
  <si>
    <t>Red Tree Vole</t>
  </si>
  <si>
    <t>Arborimus longicaudus</t>
  </si>
  <si>
    <t>Red-tailed Chipmunk</t>
  </si>
  <si>
    <t>Neotamias ruficaudus</t>
  </si>
  <si>
    <t>Rocky Mountain Bighorn Sheep</t>
  </si>
  <si>
    <t>Ovis canadensis canadensis</t>
  </si>
  <si>
    <t>Sagebrush Vole</t>
  </si>
  <si>
    <t>Lemmiscus curtatus</t>
  </si>
  <si>
    <t>Salt-marsh Harvest Mouse</t>
  </si>
  <si>
    <t>Reithrodontomys raviventris</t>
  </si>
  <si>
    <t>San Joaquin Valley Kangaroo Rat</t>
  </si>
  <si>
    <t>Dipodomys nitratoides</t>
  </si>
  <si>
    <t>Sei Whale</t>
  </si>
  <si>
    <t>Balaenoptera borealis</t>
  </si>
  <si>
    <t>Shaw Island Vole</t>
  </si>
  <si>
    <t>Microtus townsendii pugeti</t>
  </si>
  <si>
    <t>Shelton Pocket Gopher</t>
  </si>
  <si>
    <t>Thomomys mazama couchi</t>
  </si>
  <si>
    <t>G4T1</t>
  </si>
  <si>
    <t>Silky Pocket Mouse</t>
  </si>
  <si>
    <t>Perognathus flavus</t>
  </si>
  <si>
    <t>Silver-haired Bat</t>
  </si>
  <si>
    <t>Lasionycteris noctivagans</t>
  </si>
  <si>
    <t>Sonoma Tree Vole</t>
  </si>
  <si>
    <t>Arborimus pomo</t>
  </si>
  <si>
    <t>Southern Plains Woodrat</t>
  </si>
  <si>
    <t>Neotoma micropus</t>
  </si>
  <si>
    <t>Sperm Whale</t>
  </si>
  <si>
    <t>Physeter macrocephalus</t>
  </si>
  <si>
    <t>Spotted Bat</t>
  </si>
  <si>
    <t>Euderma maculatum</t>
  </si>
  <si>
    <t>Stejneger's Beaked Whale</t>
  </si>
  <si>
    <t>Mesoplodon stejnegeri</t>
  </si>
  <si>
    <t>Steller Sea Lion</t>
  </si>
  <si>
    <t>Eumetopias jubatus</t>
  </si>
  <si>
    <t>Stephens's Kangaroo Rat</t>
  </si>
  <si>
    <t>Dipodomys stephensi</t>
  </si>
  <si>
    <t>Swift Fox</t>
  </si>
  <si>
    <t>Vulpes velox</t>
  </si>
  <si>
    <t>Townsend's Big-eared Bat</t>
  </si>
  <si>
    <t>Corynorhinus townsendii</t>
  </si>
  <si>
    <t>Townsend's Ground Squirrel</t>
  </si>
  <si>
    <t>Spermophilus townsendii</t>
  </si>
  <si>
    <t>Townsend's Western Big-eared Bat</t>
  </si>
  <si>
    <t>Corynorhinus townsendii townsendii</t>
  </si>
  <si>
    <t>G4T3T4</t>
  </si>
  <si>
    <t>Utah Prairie Dog</t>
  </si>
  <si>
    <t>Cynomys parvidens</t>
  </si>
  <si>
    <t>Virginia Opossum</t>
  </si>
  <si>
    <t>Didelphis virginiana</t>
  </si>
  <si>
    <t>Washington Ground Squirrel</t>
  </si>
  <si>
    <t>Spermophilus washingtoni</t>
  </si>
  <si>
    <t>Western Gray Squirrel</t>
  </si>
  <si>
    <t>Sciurus griseus</t>
  </si>
  <si>
    <t>Western Pipistrelle</t>
  </si>
  <si>
    <t>Parastrellus hesperus</t>
  </si>
  <si>
    <t>Western Pocket Gopher</t>
  </si>
  <si>
    <t>Thomomys mazama</t>
  </si>
  <si>
    <t>Wet Mountains Marmot</t>
  </si>
  <si>
    <t>Marmota flaviventris notioros</t>
  </si>
  <si>
    <t>White-eared Pocket Mouse</t>
  </si>
  <si>
    <t>Perognathus alticolus</t>
  </si>
  <si>
    <t>White-footed Vole</t>
  </si>
  <si>
    <t>Arborimus albipes</t>
  </si>
  <si>
    <t>White-tailed Jackrabbit</t>
  </si>
  <si>
    <t>Lepus townsendii</t>
  </si>
  <si>
    <t>White-throated Woodrat</t>
  </si>
  <si>
    <t>Neotoma albigula</t>
  </si>
  <si>
    <t>White-toothed Woodrat</t>
  </si>
  <si>
    <t>Neotoma leucodon</t>
  </si>
  <si>
    <t>Wolverine</t>
  </si>
  <si>
    <t>Gulo gulo</t>
  </si>
  <si>
    <t>Woodland Caribou</t>
  </si>
  <si>
    <t>Rangifer tarandus caribou</t>
  </si>
  <si>
    <t>Wyoming Pocket Gopher</t>
  </si>
  <si>
    <t>Thomomys clusius</t>
  </si>
  <si>
    <t>Yelm Pocket Gopher</t>
  </si>
  <si>
    <t>Thomomys mazama yelmensis</t>
  </si>
  <si>
    <t>G4T1T2</t>
  </si>
  <si>
    <t>Yuma Myotis</t>
  </si>
  <si>
    <t>Myotis yumanensis</t>
  </si>
  <si>
    <t>Ammospermophilus leucurus cinnamomeus</t>
  </si>
  <si>
    <t>Ammospermophilus leucurus pennipes</t>
  </si>
  <si>
    <t>Dipodomys ordii evexus</t>
  </si>
  <si>
    <t>Dipodomys ordii longipes</t>
  </si>
  <si>
    <t>Dipodomys ordii montanus</t>
  </si>
  <si>
    <t>Dipodomys ordii nexilis</t>
  </si>
  <si>
    <t>Dipodomys ordii priscus</t>
  </si>
  <si>
    <t>Dipodomys ordii sanrafaeli</t>
  </si>
  <si>
    <t>G5T3T5</t>
  </si>
  <si>
    <t>Perognathus fasciatus callistus</t>
  </si>
  <si>
    <t>Perognathus flavescens relictus</t>
  </si>
  <si>
    <t>Perognathus flavus sanluisi</t>
  </si>
  <si>
    <t>Thomomys talpoides macrotis</t>
  </si>
  <si>
    <t>Marmota flaviventris obscura</t>
  </si>
  <si>
    <t>Spermophilus spilosoma cryptospilotus</t>
  </si>
  <si>
    <t>Reptiles</t>
  </si>
  <si>
    <t>Black-necked Gartersnake</t>
  </si>
  <si>
    <t>Thamnophis cyrtopsis</t>
  </si>
  <si>
    <t>Blainville's Horned Lizard</t>
  </si>
  <si>
    <t>Phrynosoma blainvillii</t>
  </si>
  <si>
    <t>Blunt-nosed Leopard Lizard</t>
  </si>
  <si>
    <t>Gambelia sila</t>
  </si>
  <si>
    <t>California Kingsnake</t>
  </si>
  <si>
    <t>Lampropeltis getula californiae</t>
  </si>
  <si>
    <t>California Legless Lizard</t>
  </si>
  <si>
    <t>Anniella pulchra</t>
  </si>
  <si>
    <t>California Mountain Kingsnake</t>
  </si>
  <si>
    <t>Lampropeltis zonata</t>
  </si>
  <si>
    <t>Coachella Valley Fringe-toed Lizard</t>
  </si>
  <si>
    <t>Uma inornata</t>
  </si>
  <si>
    <t>Colorado Checkered Whiptail</t>
  </si>
  <si>
    <t>Aspidoscelis neotesselata</t>
  </si>
  <si>
    <t>Colorado Desert Fringe-toed Lizard</t>
  </si>
  <si>
    <t>Uma notata</t>
  </si>
  <si>
    <t>Common Checkered Whiptail</t>
  </si>
  <si>
    <t>Aspidoscelis tesselata</t>
  </si>
  <si>
    <t>Common Gartersnake</t>
  </si>
  <si>
    <t>Thamnophis sirtalis</t>
  </si>
  <si>
    <t>Common Kingsnake</t>
  </si>
  <si>
    <t>Lampropeltis getula</t>
  </si>
  <si>
    <t>Common Sharp-tailed Snake</t>
  </si>
  <si>
    <t>Contia tenuis</t>
  </si>
  <si>
    <t>Desert Nightsnake</t>
  </si>
  <si>
    <t>Hypsiglena chlorophaea</t>
  </si>
  <si>
    <t>Desert Spiny Lizard</t>
  </si>
  <si>
    <t>Sceloporus magister</t>
  </si>
  <si>
    <t>Flat-tailed Horned Lizard</t>
  </si>
  <si>
    <t>Phrynosoma mcallii</t>
  </si>
  <si>
    <t>Giant Gartersnake</t>
  </si>
  <si>
    <t>Thamnophis gigas</t>
  </si>
  <si>
    <t>Glossy Snake</t>
  </si>
  <si>
    <t>Arizona elegans</t>
  </si>
  <si>
    <t>Great Plains Ratsnake</t>
  </si>
  <si>
    <t>Pantherophis emoryi</t>
  </si>
  <si>
    <t>Groundsnake</t>
  </si>
  <si>
    <t>Sonora semiannulata</t>
  </si>
  <si>
    <t>Island Night Lizard</t>
  </si>
  <si>
    <t>Xantusia riversiana</t>
  </si>
  <si>
    <t>Lined Snake</t>
  </si>
  <si>
    <t>Tropidoclonion lineatum</t>
  </si>
  <si>
    <t>Long-nosed Leopard Lizard</t>
  </si>
  <si>
    <t>Gambelia wislizenii</t>
  </si>
  <si>
    <t>Long-nosed Snake</t>
  </si>
  <si>
    <t>Rhinocheilus lecontei</t>
  </si>
  <si>
    <t>Massasauga</t>
  </si>
  <si>
    <t>Sistrurus catenatus</t>
  </si>
  <si>
    <t>Mesa Verde Nightsnake</t>
  </si>
  <si>
    <t>Hypsiglena chlorophaea loreala</t>
  </si>
  <si>
    <t>Midget Faded Rattlesnake</t>
  </si>
  <si>
    <t>Crotalus oreganus concolor</t>
  </si>
  <si>
    <t>Mojave Fringe-toed Lizard</t>
  </si>
  <si>
    <t>Uma scoparia</t>
  </si>
  <si>
    <t>New Mexico Threadsnake</t>
  </si>
  <si>
    <t>Leptotyphlops dissectus</t>
  </si>
  <si>
    <t>Northern Prairie Lizard</t>
  </si>
  <si>
    <t>Sceloporus undulatus garmani</t>
  </si>
  <si>
    <t>Panamint Alligator Lizard</t>
  </si>
  <si>
    <t>Elgaria panamintina</t>
  </si>
  <si>
    <t>Prairie Ringneck Snake</t>
  </si>
  <si>
    <t>Diadophis punctatus arnyi</t>
  </si>
  <si>
    <t>Pygmy Horned Lizard</t>
  </si>
  <si>
    <t>Phrynosoma douglasii</t>
  </si>
  <si>
    <t>Ring-necked Snake</t>
  </si>
  <si>
    <t>Diadophis punctatus</t>
  </si>
  <si>
    <t>Round-tailed Horned Lizard</t>
  </si>
  <si>
    <t>Phrynosoma modestum</t>
  </si>
  <si>
    <t>Sagebrush Lizard</t>
  </si>
  <si>
    <t>Sceloporus graciosus</t>
  </si>
  <si>
    <t>Sandstone Night Lizard</t>
  </si>
  <si>
    <t>Xantusia gracilis</t>
  </si>
  <si>
    <t>Side-blotched Lizard</t>
  </si>
  <si>
    <t>Uta stansburiana</t>
  </si>
  <si>
    <t>Smith's Black-headed Snake</t>
  </si>
  <si>
    <t>Tantilla hobartsmithi</t>
  </si>
  <si>
    <t>Southern Plateau Lizard</t>
  </si>
  <si>
    <t>Sceloporus undulatus tristichus</t>
  </si>
  <si>
    <t>Southern Rubber Boa</t>
  </si>
  <si>
    <t>Charina umbratica</t>
  </si>
  <si>
    <t>NE - Not evaluated</t>
  </si>
  <si>
    <t>Striped Whipsnake</t>
  </si>
  <si>
    <t>Masticophis taeniatus</t>
  </si>
  <si>
    <t>Texas Horned Lizard</t>
  </si>
  <si>
    <t>Phrynosoma cornutum</t>
  </si>
  <si>
    <t>Utah Milksnake</t>
  </si>
  <si>
    <t>Lampropeltis triangulum taylori</t>
  </si>
  <si>
    <t>G5T4Q</t>
  </si>
  <si>
    <t>Variable Skink</t>
  </si>
  <si>
    <t>Plestiodon multivirgatus epipleurotus</t>
  </si>
  <si>
    <t>Western Yellowbelly Racer</t>
  </si>
  <si>
    <t>Coluber constrictor mormon</t>
  </si>
  <si>
    <t>Turtles</t>
  </si>
  <si>
    <t>Green Turtle</t>
  </si>
  <si>
    <t>Chelonia mydas</t>
  </si>
  <si>
    <t>Western Pond Turtle</t>
  </si>
  <si>
    <t>Actinemys marmorata</t>
  </si>
  <si>
    <t>Yellow Mud Turtle</t>
  </si>
  <si>
    <t>Kinosternon flavescens</t>
  </si>
  <si>
    <t>Kinosternon flavescens flavescens</t>
  </si>
  <si>
    <t>Abies bracteata</t>
  </si>
  <si>
    <t>Bristlecone Fir</t>
  </si>
  <si>
    <t>Abronia ammophila</t>
  </si>
  <si>
    <t>Tweedy's Sand-verbena</t>
  </si>
  <si>
    <t>Four-O'clock Family</t>
  </si>
  <si>
    <t>Abronia argillosa</t>
  </si>
  <si>
    <t>Clay-verbena</t>
  </si>
  <si>
    <t>Abronia carletonii</t>
  </si>
  <si>
    <t>Carleton's Sand-verbena</t>
  </si>
  <si>
    <t>Abronia nana</t>
  </si>
  <si>
    <t>Dwarf Sand-verbena</t>
  </si>
  <si>
    <t>Abutilon incanum</t>
  </si>
  <si>
    <t>Pelotazo Abutilon</t>
  </si>
  <si>
    <t>G5?</t>
  </si>
  <si>
    <t>Acanthomintha lanceolata</t>
  </si>
  <si>
    <t>Santa Clara Thornmint</t>
  </si>
  <si>
    <t>Acer grandidentatum</t>
  </si>
  <si>
    <t>Bigtooth Maple</t>
  </si>
  <si>
    <t>Achnatherum contractum</t>
  </si>
  <si>
    <t>Contracted Ricegrass</t>
  </si>
  <si>
    <t>Achnatherum diegoense</t>
  </si>
  <si>
    <t>San Diego County Needlegrass</t>
  </si>
  <si>
    <t>Achnatherum hendersonii</t>
  </si>
  <si>
    <t>Henderson's Ricegrass</t>
  </si>
  <si>
    <t>Achnatherum richardsonii</t>
  </si>
  <si>
    <t>Canada Mountain-ricegrass</t>
  </si>
  <si>
    <t>Achnatherum wallowaensis</t>
  </si>
  <si>
    <t>Wallowa Ricegrass</t>
  </si>
  <si>
    <t>Actaea elata</t>
  </si>
  <si>
    <t>Tall Bugbane</t>
  </si>
  <si>
    <t>Actaea elata var. elata</t>
  </si>
  <si>
    <t>G3TNR</t>
  </si>
  <si>
    <t>Adiantum aleuticum</t>
  </si>
  <si>
    <t>Aleutian Maidenhair Fern</t>
  </si>
  <si>
    <t>Adiantum capillus-veneris</t>
  </si>
  <si>
    <t>Southern Maidenhair Fern</t>
  </si>
  <si>
    <t>Adolphia californica</t>
  </si>
  <si>
    <t>California Adolphia</t>
  </si>
  <si>
    <t>Agastache cusickii</t>
  </si>
  <si>
    <t>Cusick's Giant-hyssop</t>
  </si>
  <si>
    <t>Agastache foeniculum</t>
  </si>
  <si>
    <t>Blue Giant-hyssop</t>
  </si>
  <si>
    <t>Agastache occidentalis</t>
  </si>
  <si>
    <t>Western Giant-hyssop</t>
  </si>
  <si>
    <t>G3?</t>
  </si>
  <si>
    <t>Agave shawii</t>
  </si>
  <si>
    <t>Shaw's Agave</t>
  </si>
  <si>
    <t>Ageratina shastensis</t>
  </si>
  <si>
    <t>Shasta Eupatorium</t>
  </si>
  <si>
    <t>Agoseris elata</t>
  </si>
  <si>
    <t>Tall Agoseris</t>
  </si>
  <si>
    <t>Agrostis blasdalei</t>
  </si>
  <si>
    <t>Cliff Bentgrass</t>
  </si>
  <si>
    <t>Agrostis hooveri</t>
  </si>
  <si>
    <t>Hoover's Bentgrass</t>
  </si>
  <si>
    <t>Agrostis howellii</t>
  </si>
  <si>
    <t>Howell's Bentgrass</t>
  </si>
  <si>
    <t>Agrostis mertensii</t>
  </si>
  <si>
    <t>Arctic Bentgrass</t>
  </si>
  <si>
    <t>Agrostis rossiae</t>
  </si>
  <si>
    <t>Ross' Bentgrass</t>
  </si>
  <si>
    <t>Aletes humilis</t>
  </si>
  <si>
    <t>Larimer Aletes</t>
  </si>
  <si>
    <t>Aletes macdougalii</t>
  </si>
  <si>
    <t>Macdougal's Aletes</t>
  </si>
  <si>
    <t>Aletes macdougalii ssp. breviradiatus</t>
  </si>
  <si>
    <t>Mesa Verde Aletes</t>
  </si>
  <si>
    <t>G3T2T3</t>
  </si>
  <si>
    <t>Aletes sessiliflorus</t>
  </si>
  <si>
    <t>Sessile-flower Aletes</t>
  </si>
  <si>
    <t>Allium aaseae</t>
  </si>
  <si>
    <t>Aase Onion</t>
  </si>
  <si>
    <t>Allium bisceptrum var. bisceptrum</t>
  </si>
  <si>
    <t>Patis Onion</t>
  </si>
  <si>
    <t>G4G5T3T5</t>
  </si>
  <si>
    <t>Allium campanulatum</t>
  </si>
  <si>
    <t>Sierra Onion</t>
  </si>
  <si>
    <t>Allium columbianum</t>
  </si>
  <si>
    <t>Columbia Onion</t>
  </si>
  <si>
    <t>Allium constrictum</t>
  </si>
  <si>
    <t>Constricted Douglas' Onion</t>
  </si>
  <si>
    <t>Allium dictuon</t>
  </si>
  <si>
    <t>Blue Mountain Onion</t>
  </si>
  <si>
    <t>Allium hickmanii</t>
  </si>
  <si>
    <t>Hickman's Onion</t>
  </si>
  <si>
    <t>Allium hoffmanii</t>
  </si>
  <si>
    <t>Beegum Onion</t>
  </si>
  <si>
    <t>Allium madidum</t>
  </si>
  <si>
    <t>Swamp Onion</t>
  </si>
  <si>
    <t>Allium nevadense</t>
  </si>
  <si>
    <t>Nevada Onion</t>
  </si>
  <si>
    <t>Allium nevii</t>
  </si>
  <si>
    <t>Nevius' Garlic</t>
  </si>
  <si>
    <t>Allium parishii</t>
  </si>
  <si>
    <t>Parish's Onion</t>
  </si>
  <si>
    <t>Allium passeyi</t>
  </si>
  <si>
    <t>Passey's Onion</t>
  </si>
  <si>
    <t>Allium pleianthum</t>
  </si>
  <si>
    <t>Many-flowered Onion</t>
  </si>
  <si>
    <t>Allium robinsonii</t>
  </si>
  <si>
    <t>Robinson's Onion</t>
  </si>
  <si>
    <t>Allium schoenoprasum</t>
  </si>
  <si>
    <t>Chives</t>
  </si>
  <si>
    <t>Allium schoenoprasum var. sibiricum</t>
  </si>
  <si>
    <t>Wild Chives</t>
  </si>
  <si>
    <t>Allium scilloides</t>
  </si>
  <si>
    <t>Fragile Onion</t>
  </si>
  <si>
    <t>Allium sharsmithiae</t>
  </si>
  <si>
    <t>Sharsmith's Onion</t>
  </si>
  <si>
    <t>Allium tribracteatum</t>
  </si>
  <si>
    <t>Three-bract Onion</t>
  </si>
  <si>
    <t>Allium tuolumnense</t>
  </si>
  <si>
    <t>Rawhide Hill Onion</t>
  </si>
  <si>
    <t>Allium yosemitense</t>
  </si>
  <si>
    <t>Yosemite Onion</t>
  </si>
  <si>
    <t>Ambrosia chenopodiifolia</t>
  </si>
  <si>
    <t>San Diego Bur-sage</t>
  </si>
  <si>
    <t>Ambrosia linearis</t>
  </si>
  <si>
    <t>Linear-leaf Bursage</t>
  </si>
  <si>
    <t>Ammannia robusta</t>
  </si>
  <si>
    <t>Grand Redstem</t>
  </si>
  <si>
    <t>Amorpha nana</t>
  </si>
  <si>
    <t>Fragrant Indigobush</t>
  </si>
  <si>
    <t>Amsinckia carinata</t>
  </si>
  <si>
    <t>Malheur Valley Fiddleneck</t>
  </si>
  <si>
    <t>Amsinckia douglasiana</t>
  </si>
  <si>
    <t>Douglas' Fiddleneck</t>
  </si>
  <si>
    <t>Amsinckia lunaris</t>
  </si>
  <si>
    <t>Bentflower Fiddleneck</t>
  </si>
  <si>
    <t>Amsonia jonesii</t>
  </si>
  <si>
    <t>Jones' Bluestar</t>
  </si>
  <si>
    <t>Angelica ampla</t>
  </si>
  <si>
    <t>Giant Angelica</t>
  </si>
  <si>
    <t>Angelica callii</t>
  </si>
  <si>
    <t>Call's Angelica</t>
  </si>
  <si>
    <t>Angelica grayi</t>
  </si>
  <si>
    <t>Gray's Angelica</t>
  </si>
  <si>
    <t>Angelica scabrida</t>
  </si>
  <si>
    <t>Rough Angelica</t>
  </si>
  <si>
    <t>Angelica wheeleri</t>
  </si>
  <si>
    <t>Wheeler's Angelica</t>
  </si>
  <si>
    <t>Antennaria arcuata</t>
  </si>
  <si>
    <t>Meadow Pussytoes</t>
  </si>
  <si>
    <t>Antennaria corymbosa</t>
  </si>
  <si>
    <t>Antennaria parvifolia</t>
  </si>
  <si>
    <t>Nuttall's Pussytoes</t>
  </si>
  <si>
    <t>Antennaria pulchella</t>
  </si>
  <si>
    <t>Sierra Pussytoes</t>
  </si>
  <si>
    <t>Antennaria soliceps</t>
  </si>
  <si>
    <t>Charleston Pussytoes</t>
  </si>
  <si>
    <t>Aphanisma blitoides</t>
  </si>
  <si>
    <t>Aphanisma</t>
  </si>
  <si>
    <t>Apios americana</t>
  </si>
  <si>
    <t>American Groundnut</t>
  </si>
  <si>
    <t>Aquilegia chrysantha</t>
  </si>
  <si>
    <t>Golden Columbine</t>
  </si>
  <si>
    <t>Aquilegia chrysantha var. rydbergii</t>
  </si>
  <si>
    <t>Aquilegia grahamii</t>
  </si>
  <si>
    <t>Graham's Columbine</t>
  </si>
  <si>
    <t>Aquilegia laramiensis</t>
  </si>
  <si>
    <t>Laramie Columbine</t>
  </si>
  <si>
    <t>Aquilegia pubescens</t>
  </si>
  <si>
    <t>Sierra Columbine</t>
  </si>
  <si>
    <t>Aquilegia scopulorum</t>
  </si>
  <si>
    <t>Utah Columbine</t>
  </si>
  <si>
    <t>Arabidopsis salsuginea</t>
  </si>
  <si>
    <t>Saltwater Cress</t>
  </si>
  <si>
    <t>Arabis beckwithii</t>
  </si>
  <si>
    <t>Beckwith's Rockcress</t>
  </si>
  <si>
    <t>G2G3Q</t>
  </si>
  <si>
    <t>Arabis blepharophylla</t>
  </si>
  <si>
    <t>Coast Rockcress</t>
  </si>
  <si>
    <t>Arabis bodiensis</t>
  </si>
  <si>
    <t>Bodie Hills Rockcress</t>
  </si>
  <si>
    <t>Arabis constancei</t>
  </si>
  <si>
    <t>Constance's Rockcress</t>
  </si>
  <si>
    <t>Arabis crandallii</t>
  </si>
  <si>
    <t>Crandall's Rockcress</t>
  </si>
  <si>
    <t>Arabis crucisetosa</t>
  </si>
  <si>
    <t>Cross-haired Rockcress</t>
  </si>
  <si>
    <t>Arabis dispar</t>
  </si>
  <si>
    <t>Unequal Rockcress</t>
  </si>
  <si>
    <t>Arabis falcatoria</t>
  </si>
  <si>
    <t>Grouse Creek Rockcress</t>
  </si>
  <si>
    <t>Arabis falcifructa</t>
  </si>
  <si>
    <t>Elko Rockcress</t>
  </si>
  <si>
    <t>Arabis fernaldiana</t>
  </si>
  <si>
    <t>Fernald's Rockcress</t>
  </si>
  <si>
    <t>Arabis furcata var. olympica</t>
  </si>
  <si>
    <t>Cascade Rockcress</t>
  </si>
  <si>
    <t>Arabis gunnisoniana</t>
  </si>
  <si>
    <t>Gunnison's Rockcress</t>
  </si>
  <si>
    <t>Arabis hastatula</t>
  </si>
  <si>
    <t>Hells Canyon Rockcress</t>
  </si>
  <si>
    <t>Arabis koehleri</t>
  </si>
  <si>
    <t>Koehler's Rockcress</t>
  </si>
  <si>
    <t>Arabis lasiocarpa</t>
  </si>
  <si>
    <t>Wasatch Range Rockcress</t>
  </si>
  <si>
    <t>Arabis macdonaldiana</t>
  </si>
  <si>
    <t>Red Mountain Rockcress</t>
  </si>
  <si>
    <t>Arabis modesta</t>
  </si>
  <si>
    <t>Rogue Canyon Rockcress</t>
  </si>
  <si>
    <t>Arabis ophira</t>
  </si>
  <si>
    <t>Ophir Rockcress</t>
  </si>
  <si>
    <t>Arabis oregana</t>
  </si>
  <si>
    <t>Oregon Rockcress</t>
  </si>
  <si>
    <t>Arabis oxylobula</t>
  </si>
  <si>
    <t>Glenwood Springs Rockcress</t>
  </si>
  <si>
    <t>Arabis parishii</t>
  </si>
  <si>
    <t>Parish's Rockcress</t>
  </si>
  <si>
    <t>Arabis pinzliae</t>
  </si>
  <si>
    <t>Pinzl's Rockcress</t>
  </si>
  <si>
    <t>Arabis pusilla</t>
  </si>
  <si>
    <t>Fremont County Rockcress</t>
  </si>
  <si>
    <t>Arabis rigidissima</t>
  </si>
  <si>
    <t>Trinity Mountains Rockcress</t>
  </si>
  <si>
    <t>Arabis schistacea</t>
  </si>
  <si>
    <t>Divided Rockcress</t>
  </si>
  <si>
    <t>Arabis shockleyi</t>
  </si>
  <si>
    <t>Shockley's Rockcress</t>
  </si>
  <si>
    <t>Arabis tiehmii</t>
  </si>
  <si>
    <t>Tiehm's Rockcress</t>
  </si>
  <si>
    <t>Arabis williamsii</t>
  </si>
  <si>
    <t>Wind River Rockcress</t>
  </si>
  <si>
    <t>Aralia nudicaulis</t>
  </si>
  <si>
    <t>Wild Sarsaparilla</t>
  </si>
  <si>
    <t>Aralia racemosa</t>
  </si>
  <si>
    <t>American Spikenard</t>
  </si>
  <si>
    <t>Aralia racemosa ssp. bicrenata</t>
  </si>
  <si>
    <t>G4G5T3T5Q</t>
  </si>
  <si>
    <t>Arctomecon californica</t>
  </si>
  <si>
    <t>Las Vegas Bear-poppy</t>
  </si>
  <si>
    <t>Arctomecon merriamii</t>
  </si>
  <si>
    <t>White Bear-poppy</t>
  </si>
  <si>
    <t>Arctostaphylos andersonii</t>
  </si>
  <si>
    <t>Santa Cruz Manzanita</t>
  </si>
  <si>
    <t>Arctostaphylos auriculata</t>
  </si>
  <si>
    <t>Mt. Diablo Manzanita</t>
  </si>
  <si>
    <t>Arctostaphylos catalinae</t>
  </si>
  <si>
    <t>Santa Catalina Island Manzanita</t>
  </si>
  <si>
    <t>Arctostaphylos cruzensis</t>
  </si>
  <si>
    <t>Arroyo de la Cruz Manzanita</t>
  </si>
  <si>
    <t>Arctostaphylos edmundsii</t>
  </si>
  <si>
    <t>Little Sur Manzanita</t>
  </si>
  <si>
    <t>Arctostaphylos glutinosa</t>
  </si>
  <si>
    <t>Schreiber's Manzanita</t>
  </si>
  <si>
    <t>Arctostaphylos hispidula</t>
  </si>
  <si>
    <t>Hairy Manzanita</t>
  </si>
  <si>
    <t>Arctostaphylos hooveri</t>
  </si>
  <si>
    <t>Hoover's Manzanita</t>
  </si>
  <si>
    <t>Arctostaphylos klamathensis</t>
  </si>
  <si>
    <t>Klamath Manzanita</t>
  </si>
  <si>
    <t>Arctostaphylos luciana</t>
  </si>
  <si>
    <t>Santa Lucia Manzanita</t>
  </si>
  <si>
    <t>Arctostaphylos malloryi</t>
  </si>
  <si>
    <t>Mallory's Manzanita</t>
  </si>
  <si>
    <t>Arctostaphylos montaraensis</t>
  </si>
  <si>
    <t>Montara Manzanita</t>
  </si>
  <si>
    <t>Arctostaphylos montereyensis</t>
  </si>
  <si>
    <t>Toro Manzanita</t>
  </si>
  <si>
    <t>Arctostaphylos morroensis</t>
  </si>
  <si>
    <t>Morro Manzanita</t>
  </si>
  <si>
    <t>Arctostaphylos myrtifolia</t>
  </si>
  <si>
    <t>Ione Manzanita</t>
  </si>
  <si>
    <t>Arctostaphylos nisseniana</t>
  </si>
  <si>
    <t>Nissenan Manzanita</t>
  </si>
  <si>
    <t>Arctostaphylos obispoensis</t>
  </si>
  <si>
    <t>Serpentine Manzanita</t>
  </si>
  <si>
    <t>Arctostaphylos otayensis</t>
  </si>
  <si>
    <t>Otay Manzanita</t>
  </si>
  <si>
    <t>Arctostaphylos pajaroensis</t>
  </si>
  <si>
    <t>Pajaro Manzanita</t>
  </si>
  <si>
    <t>Arctostaphylos pechoensis</t>
  </si>
  <si>
    <t>Pecho Manzanita</t>
  </si>
  <si>
    <t>Arctostaphylos pilosula</t>
  </si>
  <si>
    <t>La Panza Manzanita</t>
  </si>
  <si>
    <t>Arctostaphylos pumila</t>
  </si>
  <si>
    <t>Sandmat Manzanita</t>
  </si>
  <si>
    <t>Arctostaphylos purissima</t>
  </si>
  <si>
    <t>La Purisima Manzanita</t>
  </si>
  <si>
    <t>G2?</t>
  </si>
  <si>
    <t>Arctostaphylos rainbowensis</t>
  </si>
  <si>
    <t>Rainbow Manzanita</t>
  </si>
  <si>
    <t>Arctostaphylos refugioensis</t>
  </si>
  <si>
    <t>Refugio Manzanita</t>
  </si>
  <si>
    <t>Arctostaphylos regismontana</t>
  </si>
  <si>
    <t>Kings Mountain Manzanita</t>
  </si>
  <si>
    <t>Arctostaphylos rudis</t>
  </si>
  <si>
    <t>Shagbark Manzanita</t>
  </si>
  <si>
    <t>Arctostaphylos silvicola</t>
  </si>
  <si>
    <t>Silverleaf Manzanita</t>
  </si>
  <si>
    <t>Arctostaphylos virgata</t>
  </si>
  <si>
    <t>Bolinas Manzanita</t>
  </si>
  <si>
    <t>Arctostaphylos viridissima</t>
  </si>
  <si>
    <t>White-hair Manzanita</t>
  </si>
  <si>
    <t>Arenaria paludicola</t>
  </si>
  <si>
    <t>Marsh Sandwort</t>
  </si>
  <si>
    <t>Arenaria stenomeres</t>
  </si>
  <si>
    <t>Meadow Valley Sandwort</t>
  </si>
  <si>
    <t>Arenaria ursina</t>
  </si>
  <si>
    <t>Bear Valley Sandwort</t>
  </si>
  <si>
    <t>Argyrochosma fendleri</t>
  </si>
  <si>
    <t>Fendler's False Cloak Fern</t>
  </si>
  <si>
    <t>Argythamnia californica</t>
  </si>
  <si>
    <t>California Silverbush</t>
  </si>
  <si>
    <t>Aristida basiramea</t>
  </si>
  <si>
    <t>Forked Three-awn Grass</t>
  </si>
  <si>
    <t>Aristocapsa insignis</t>
  </si>
  <si>
    <t>Indian Valley Centrostegia</t>
  </si>
  <si>
    <t>Armeria maritima ssp. sibirica</t>
  </si>
  <si>
    <t>Sea Pink</t>
  </si>
  <si>
    <t>Arnica angustifolia ssp. tomentosa</t>
  </si>
  <si>
    <t>Alpine Arnica</t>
  </si>
  <si>
    <t>Arnica spathulata</t>
  </si>
  <si>
    <t>Klamath Arnica</t>
  </si>
  <si>
    <t>Arnica venosa</t>
  </si>
  <si>
    <t>Shasta County Arnica</t>
  </si>
  <si>
    <t>Artemisia campestris var. wormskioldii</t>
  </si>
  <si>
    <t>Northern Wormwood</t>
  </si>
  <si>
    <t>Artemisia nesiotica</t>
  </si>
  <si>
    <t>Island Sagebrush</t>
  </si>
  <si>
    <t>Artemisia packardiae</t>
  </si>
  <si>
    <t>Packard's Wormwood</t>
  </si>
  <si>
    <t>Artemisia palmeri</t>
  </si>
  <si>
    <t>San Diego Sagewort</t>
  </si>
  <si>
    <t>Artemisia parryi</t>
  </si>
  <si>
    <t>Parry's Wormwood</t>
  </si>
  <si>
    <t>Artemisia porteri</t>
  </si>
  <si>
    <t>Porter's Sagebrush</t>
  </si>
  <si>
    <t>Artemisia pygmaea</t>
  </si>
  <si>
    <t>Pygmy Sagebrush</t>
  </si>
  <si>
    <t>Asarum marmoratum</t>
  </si>
  <si>
    <t>Marbled Wild Ginger</t>
  </si>
  <si>
    <t>Birthwort Family</t>
  </si>
  <si>
    <t>Asclepias cryptoceras ssp. davisii</t>
  </si>
  <si>
    <t>Humboldt Milkweed</t>
  </si>
  <si>
    <t>G4TNR</t>
  </si>
  <si>
    <t>Asclepias cutleri</t>
  </si>
  <si>
    <t>Cutler's Milkweed</t>
  </si>
  <si>
    <t>Asclepias hallii</t>
  </si>
  <si>
    <t>Hall's Milkweed</t>
  </si>
  <si>
    <t>Asclepias involucrata</t>
  </si>
  <si>
    <t>Dwarf Milkweed</t>
  </si>
  <si>
    <t>Asclepias macrosperma</t>
  </si>
  <si>
    <t>Large-seed Milkweed</t>
  </si>
  <si>
    <t>Asclepias macrotis</t>
  </si>
  <si>
    <t>Long-hood Milkweed</t>
  </si>
  <si>
    <t>Asclepias oenotheroides</t>
  </si>
  <si>
    <t>Zizotes Milkweed</t>
  </si>
  <si>
    <t>Asclepias solanoana</t>
  </si>
  <si>
    <t>Serpentine Milkweed</t>
  </si>
  <si>
    <t>Asclepias stenophylla</t>
  </si>
  <si>
    <t>Slimleaf Milkweed</t>
  </si>
  <si>
    <t>Asclepias uncialis ssp. uncialis</t>
  </si>
  <si>
    <t>Greene's Milkweed</t>
  </si>
  <si>
    <t>G3G4T2T3</t>
  </si>
  <si>
    <t>Aspidotis carlotta-halliae</t>
  </si>
  <si>
    <t>Carlotta Hall's Lace Fern</t>
  </si>
  <si>
    <t>Asplenium adiantum-nigrum</t>
  </si>
  <si>
    <t>Black Spleenwort</t>
  </si>
  <si>
    <t>Asplenium platyneuron</t>
  </si>
  <si>
    <t>Ebony Spleenwort</t>
  </si>
  <si>
    <t>Asplenium resiliens</t>
  </si>
  <si>
    <t>Black-stem Spleenwort</t>
  </si>
  <si>
    <t>Asplenium septentrionale</t>
  </si>
  <si>
    <t>Northern Spleenwort</t>
  </si>
  <si>
    <t>Asplenium trichomanes-ramosum</t>
  </si>
  <si>
    <t>Green Spleenwort</t>
  </si>
  <si>
    <t>Asplenium vespertinum</t>
  </si>
  <si>
    <t>Western Spleenwort</t>
  </si>
  <si>
    <t>Astragalus ackermanii</t>
  </si>
  <si>
    <t>Ackerman's Milkvetch</t>
  </si>
  <si>
    <t>Astragalus aequalis</t>
  </si>
  <si>
    <t>Clokey's Milkvetch</t>
  </si>
  <si>
    <t>Astragalus agnicidus</t>
  </si>
  <si>
    <t>Humboldt Milkvetch</t>
  </si>
  <si>
    <t>Astragalus agrestis</t>
  </si>
  <si>
    <t>Purple Milkvetch</t>
  </si>
  <si>
    <t>Astragalus allochrous var. playanus</t>
  </si>
  <si>
    <t>Halfmoon Milkvetch</t>
  </si>
  <si>
    <t>G4T3?</t>
  </si>
  <si>
    <t>Astragalus amblytropis</t>
  </si>
  <si>
    <t>Challis Milkvetch</t>
  </si>
  <si>
    <t>Astragalus amnis-amissi</t>
  </si>
  <si>
    <t>Lost River Milkvetch</t>
  </si>
  <si>
    <t>Astragalus ampullarioides</t>
  </si>
  <si>
    <t>Astragalus anisus</t>
  </si>
  <si>
    <t>Gunnison's Milkvetch</t>
  </si>
  <si>
    <t>Astragalus anserinus</t>
  </si>
  <si>
    <t>Goose Creek Milkvetch</t>
  </si>
  <si>
    <t>Astragalus applegatei</t>
  </si>
  <si>
    <t>Applegate's Milkvetch</t>
  </si>
  <si>
    <t>Astragalus aquilonius</t>
  </si>
  <si>
    <t>Lemhi Milkvetch</t>
  </si>
  <si>
    <t>Astragalus aretioides</t>
  </si>
  <si>
    <t>Sweetwater Milkvetch</t>
  </si>
  <si>
    <t>Astragalus argophyllus var. martinii</t>
  </si>
  <si>
    <t>Silverleaf Milkvetch</t>
  </si>
  <si>
    <t>Astragalus arrectus</t>
  </si>
  <si>
    <t>Palouse Milkvetch</t>
  </si>
  <si>
    <t>G2G4</t>
  </si>
  <si>
    <t>Astragalus arthurii</t>
  </si>
  <si>
    <t>Arthur's Milkvetch</t>
  </si>
  <si>
    <t>Astragalus asotinensis</t>
  </si>
  <si>
    <t>Asotin Milk-vetch</t>
  </si>
  <si>
    <t>Astragalus barrii</t>
  </si>
  <si>
    <t>Barr's Milkvetch</t>
  </si>
  <si>
    <t>Astragalus beatleyae</t>
  </si>
  <si>
    <t>Beatley's Milkvetch</t>
  </si>
  <si>
    <t>Astragalus bicristatus</t>
  </si>
  <si>
    <t>Crested Milkvetch</t>
  </si>
  <si>
    <t>Astragalus bodinii</t>
  </si>
  <si>
    <t>Bodin's Milkvetch</t>
  </si>
  <si>
    <t>Astragalus brandegeei</t>
  </si>
  <si>
    <t>Brandegee's Milkvetch</t>
  </si>
  <si>
    <t>Astragalus brauntonii</t>
  </si>
  <si>
    <t>Braunton's Milkvetch</t>
  </si>
  <si>
    <t>Astragalus breweri</t>
  </si>
  <si>
    <t>Brewer's Milkvetch</t>
  </si>
  <si>
    <t>Astragalus californicus</t>
  </si>
  <si>
    <t>Klamath Basin Milkvetch</t>
  </si>
  <si>
    <t>Astragalus callithrix</t>
  </si>
  <si>
    <t>Callaway Milkvetch</t>
  </si>
  <si>
    <t>Astragalus calycosus var. scaposus</t>
  </si>
  <si>
    <t>King's Milkvetch</t>
  </si>
  <si>
    <t>G5T3?</t>
  </si>
  <si>
    <t>Astragalus camptopus</t>
  </si>
  <si>
    <t>Murphy's Milkvetch</t>
  </si>
  <si>
    <t>Astragalus caricinus</t>
  </si>
  <si>
    <t>Buckwheat Milkvetch</t>
  </si>
  <si>
    <t>Astragalus cerussatus</t>
  </si>
  <si>
    <t>Powdery Milkvetch</t>
  </si>
  <si>
    <t>Astragalus chamaemeniscus</t>
  </si>
  <si>
    <t>Ground-crescent Milkvetch</t>
  </si>
  <si>
    <t>Astragalus chloodes</t>
  </si>
  <si>
    <t>Grass Milkvetch</t>
  </si>
  <si>
    <t>Astragalus cibarius</t>
  </si>
  <si>
    <t>Browse Milkvetch</t>
  </si>
  <si>
    <t>Astragalus cimae</t>
  </si>
  <si>
    <t>Cima Milkvetch</t>
  </si>
  <si>
    <t>Astragalus clevelandii</t>
  </si>
  <si>
    <t>Cleveland's Milkvetch</t>
  </si>
  <si>
    <t>Astragalus coltonii var. moabensis</t>
  </si>
  <si>
    <t>Colton's Milkvetch</t>
  </si>
  <si>
    <t>Astragalus columbianus</t>
  </si>
  <si>
    <t>Columbia Milkvetch</t>
  </si>
  <si>
    <t>Astragalus conjunctus var. rickardii</t>
  </si>
  <si>
    <t>Stiff Milkvetch</t>
  </si>
  <si>
    <t>Astragalus cottonii</t>
  </si>
  <si>
    <t>Cotton's Milkvetch</t>
  </si>
  <si>
    <t>G2Q</t>
  </si>
  <si>
    <t>Astragalus cusickii var. cusickii</t>
  </si>
  <si>
    <t>Cusick's Milkvetch</t>
  </si>
  <si>
    <t>Astragalus deanei</t>
  </si>
  <si>
    <t>Deane's Milkvetch</t>
  </si>
  <si>
    <t>Astragalus debequaeus</t>
  </si>
  <si>
    <t>Debeque Milkvetch</t>
  </si>
  <si>
    <t>Astragalus desperatus var. neeseae</t>
  </si>
  <si>
    <t>Horseshoe Milkvetch</t>
  </si>
  <si>
    <t>Astragalus detritalis</t>
  </si>
  <si>
    <t>Debris Milkvetch</t>
  </si>
  <si>
    <t>Astragalus diversifolius</t>
  </si>
  <si>
    <t>Mesic Milkvetch</t>
  </si>
  <si>
    <t>Astragalus drabelliformis</t>
  </si>
  <si>
    <t>Big Piney Milkvetch</t>
  </si>
  <si>
    <t>Astragalus duchesnensis</t>
  </si>
  <si>
    <t>Duchesne Milkvetch</t>
  </si>
  <si>
    <t>Astragalus eastwoodiae</t>
  </si>
  <si>
    <t>Eastwood's Milkvetch</t>
  </si>
  <si>
    <t>Astragalus ensiformis</t>
  </si>
  <si>
    <t>Pagumpa Milkvetch</t>
  </si>
  <si>
    <t>Astragalus eurylobus</t>
  </si>
  <si>
    <t>Peck Station Milkvetch</t>
  </si>
  <si>
    <t>Astragalus funereus</t>
  </si>
  <si>
    <t>Black Milkvetch</t>
  </si>
  <si>
    <t>Astragalus geyeri</t>
  </si>
  <si>
    <t>Geyer's Milkvetch</t>
  </si>
  <si>
    <t>Astragalus gilmanii</t>
  </si>
  <si>
    <t>Gilman's Milkvetch</t>
  </si>
  <si>
    <t>Astragalus gilviflorus</t>
  </si>
  <si>
    <t>Threeleaf Milkvetch</t>
  </si>
  <si>
    <t>Astragalus hamiltonii</t>
  </si>
  <si>
    <t>Hamilton's Milkvetch</t>
  </si>
  <si>
    <t>Astragalus harrisonii</t>
  </si>
  <si>
    <t>Harrison's Milkvetch</t>
  </si>
  <si>
    <t>Astragalus hoodianus</t>
  </si>
  <si>
    <t>Hood River Milkvetch</t>
  </si>
  <si>
    <t>Astragalus howellii</t>
  </si>
  <si>
    <t>Howell's Milkvetch</t>
  </si>
  <si>
    <t>Astragalus humillimus</t>
  </si>
  <si>
    <t>Mancos Milkvetch</t>
  </si>
  <si>
    <t>Astragalus hyalinus</t>
  </si>
  <si>
    <t>Summer Orophaca</t>
  </si>
  <si>
    <t>Astragalus inversus</t>
  </si>
  <si>
    <t>Susanville Milkvetch</t>
  </si>
  <si>
    <t>Astragalus inyoensis</t>
  </si>
  <si>
    <t>Inyo Milkvetch</t>
  </si>
  <si>
    <t>Astragalus iodopetalus</t>
  </si>
  <si>
    <t>Violet Milkvetch</t>
  </si>
  <si>
    <t>Astragalus jejunus</t>
  </si>
  <si>
    <t>Starveling Milkvetch</t>
  </si>
  <si>
    <t>Astragalus jejunus var. jejunus</t>
  </si>
  <si>
    <t>Astragalus johannis-howellii</t>
  </si>
  <si>
    <t>Long Valley Milkvetch</t>
  </si>
  <si>
    <t>Astragalus leibergii</t>
  </si>
  <si>
    <t>Leiberg's Milkvetch</t>
  </si>
  <si>
    <t>Astragalus lemmonii</t>
  </si>
  <si>
    <t>Lemmon's Milkvetch</t>
  </si>
  <si>
    <t>Astragalus lentiformis</t>
  </si>
  <si>
    <t>Lens-pod Milkvetch</t>
  </si>
  <si>
    <t>Astragalus leptaleus</t>
  </si>
  <si>
    <t>Park Milkvetch</t>
  </si>
  <si>
    <t>Astragalus leucolobus</t>
  </si>
  <si>
    <t>Big Bear Valley Woollypod</t>
  </si>
  <si>
    <t>Astragalus linifolius</t>
  </si>
  <si>
    <t>Grand Junction Milkvetch</t>
  </si>
  <si>
    <t>Astragalus lutosus</t>
  </si>
  <si>
    <t>Dragon Milkvetch</t>
  </si>
  <si>
    <t>Astragalus lyallii</t>
  </si>
  <si>
    <t>Lyall's Milkvetch</t>
  </si>
  <si>
    <t>Astragalus macrodon</t>
  </si>
  <si>
    <t>Salinas Milkvetch</t>
  </si>
  <si>
    <t>Astragalus microcymbus</t>
  </si>
  <si>
    <t>Skiff Milkvetch</t>
  </si>
  <si>
    <t>Astragalus microcystis</t>
  </si>
  <si>
    <t>Least Bladdery Milkvetch</t>
  </si>
  <si>
    <t>Astragalus miguelensis</t>
  </si>
  <si>
    <t>San Miguel Milkvetch</t>
  </si>
  <si>
    <t>Astragalus misellus var. pauper</t>
  </si>
  <si>
    <t>Pauper Milkvetch</t>
  </si>
  <si>
    <t>Astragalus missouriensis var. humistratus</t>
  </si>
  <si>
    <t>Missouri Milkvetch</t>
  </si>
  <si>
    <t>Astragalus mohavensis</t>
  </si>
  <si>
    <t>Mojave Milkvetch</t>
  </si>
  <si>
    <t>Astragalus mokiacensis</t>
  </si>
  <si>
    <t>Mokiah Milkvetch</t>
  </si>
  <si>
    <t>Astragalus molybdenus</t>
  </si>
  <si>
    <t>Molybdenum Milkvetch</t>
  </si>
  <si>
    <t>Astragalus monoensis</t>
  </si>
  <si>
    <t>Mono Milkvetch</t>
  </si>
  <si>
    <t>Astragalus mulfordiae</t>
  </si>
  <si>
    <t>Mulford's Milkvetch</t>
  </si>
  <si>
    <t>Astragalus musiniensis</t>
  </si>
  <si>
    <t>Ferron's Milkvetch</t>
  </si>
  <si>
    <t>Astragalus naturitensis</t>
  </si>
  <si>
    <t>Naturita Milkvetch</t>
  </si>
  <si>
    <t>Astragalus nelsonianus</t>
  </si>
  <si>
    <t>Nelson's Milkvetch</t>
  </si>
  <si>
    <t>Astragalus nevinii</t>
  </si>
  <si>
    <t>San Clemente Island Milkvetch</t>
  </si>
  <si>
    <t>Astragalus newberryi</t>
  </si>
  <si>
    <t>Newberry's Milkvetch</t>
  </si>
  <si>
    <t>Astragalus nutans</t>
  </si>
  <si>
    <t>Providence Mountain Milkvetch</t>
  </si>
  <si>
    <t>Astragalus nyensis</t>
  </si>
  <si>
    <t>Nye Milkvetch</t>
  </si>
  <si>
    <t>Astragalus oniciformis</t>
  </si>
  <si>
    <t>Picabo Milkvetch</t>
  </si>
  <si>
    <t>Astragalus oocalycis</t>
  </si>
  <si>
    <t>Arboles Milkvetch</t>
  </si>
  <si>
    <t>Astragalus oocarpus</t>
  </si>
  <si>
    <t>San Diego Milkvetch</t>
  </si>
  <si>
    <t>Astragalus osterhoutii</t>
  </si>
  <si>
    <t>Osterhout's Milkvetch</t>
  </si>
  <si>
    <t>Astragalus panamintensis</t>
  </si>
  <si>
    <t>Panamint Milkvetch</t>
  </si>
  <si>
    <t>Astragalus pauperculus</t>
  </si>
  <si>
    <t>Depauperate Milkvetch</t>
  </si>
  <si>
    <t>Astragalus paysonii</t>
  </si>
  <si>
    <t>Payson's Milkvetch</t>
  </si>
  <si>
    <t>Astragalus peckii</t>
  </si>
  <si>
    <t>Peck's Milkvetch</t>
  </si>
  <si>
    <t>Astragalus phoenix</t>
  </si>
  <si>
    <t>Ash Meadows Milkvetch</t>
  </si>
  <si>
    <t>Astragalus pinonis</t>
  </si>
  <si>
    <t>Pinyon Milkvetch</t>
  </si>
  <si>
    <t>Astragalus piscator</t>
  </si>
  <si>
    <t>Fisher Milkvetch</t>
  </si>
  <si>
    <t>Astragalus porrectus</t>
  </si>
  <si>
    <t>Lahontan Milkvetch</t>
  </si>
  <si>
    <t>Astragalus proimanthus</t>
  </si>
  <si>
    <t>Precocious Milkvetch</t>
  </si>
  <si>
    <t>Astragalus pseudiodanthus</t>
  </si>
  <si>
    <t>Tonopah Milkvetch</t>
  </si>
  <si>
    <t>Astragalus pterocarpus</t>
  </si>
  <si>
    <t>Winged Milkvetch</t>
  </si>
  <si>
    <t>Astragalus pulsiferae var. suksdorfii</t>
  </si>
  <si>
    <t>Ames' Milkvetch</t>
  </si>
  <si>
    <t>Astragalus puniceus</t>
  </si>
  <si>
    <t>Trinidad Milkvetch</t>
  </si>
  <si>
    <t>Astragalus rafaelensis</t>
  </si>
  <si>
    <t>San Rafael Milkvetch</t>
  </si>
  <si>
    <t>Astragalus remotus</t>
  </si>
  <si>
    <t>Spring Mountain Milkvetch</t>
  </si>
  <si>
    <t>Astragalus riparius</t>
  </si>
  <si>
    <t>Piper's Milkvetch</t>
  </si>
  <si>
    <t>Astragalus salmonis</t>
  </si>
  <si>
    <t>Trout Creek Milkvetch</t>
  </si>
  <si>
    <t>Astragalus saurinus</t>
  </si>
  <si>
    <t>Dinosaur Milkvetch</t>
  </si>
  <si>
    <t>Astragalus scaphoides</t>
  </si>
  <si>
    <t>Bitterroot Milkvetch</t>
  </si>
  <si>
    <t>Astragalus schmolliae</t>
  </si>
  <si>
    <t>Schmoll's Milkvetch</t>
  </si>
  <si>
    <t>Astragalus scopulorum</t>
  </si>
  <si>
    <t>Rocky Mountain Milkvetch</t>
  </si>
  <si>
    <t>Astragalus serpens</t>
  </si>
  <si>
    <t>Plateau Milkvetch</t>
  </si>
  <si>
    <t>Astragalus sesquiflorus</t>
  </si>
  <si>
    <t>Sandstone Milkvetch</t>
  </si>
  <si>
    <t>Astragalus shevockii</t>
  </si>
  <si>
    <t>Shevock's Milkvetch</t>
  </si>
  <si>
    <t>Astragalus simplicifolius</t>
  </si>
  <si>
    <t>Bun Milkvetch</t>
  </si>
  <si>
    <t>Astragalus sinuatus</t>
  </si>
  <si>
    <t>Whited's Milkvetch</t>
  </si>
  <si>
    <t>Astragalus solitarius</t>
  </si>
  <si>
    <t>Weak Milkvetch</t>
  </si>
  <si>
    <t>Astragalus spaldingii</t>
  </si>
  <si>
    <t>Spalding's Milkvetch</t>
  </si>
  <si>
    <t>Astragalus straturensis</t>
  </si>
  <si>
    <t>Silver Reef Milkvetch</t>
  </si>
  <si>
    <t>Astragalus subvestitus</t>
  </si>
  <si>
    <t>Kern County Milkvetch</t>
  </si>
  <si>
    <t>Astragalus tegetarioides</t>
  </si>
  <si>
    <t>Blue Mountain Milkvetch</t>
  </si>
  <si>
    <t>Astragalus tenellus</t>
  </si>
  <si>
    <t>Loose-flower Milkvetch</t>
  </si>
  <si>
    <t>Astragalus terminalis</t>
  </si>
  <si>
    <t>Railhead Milkvetch</t>
  </si>
  <si>
    <t>Astragalus tiehmii</t>
  </si>
  <si>
    <t>Tiehm's Milkvetch</t>
  </si>
  <si>
    <t>Astragalus toquimanus</t>
  </si>
  <si>
    <t>Toquima Milkvetch</t>
  </si>
  <si>
    <t>Astragalus tortipes</t>
  </si>
  <si>
    <t>Sleeping Ute Milkvetch</t>
  </si>
  <si>
    <t>Astragalus tridactylicus</t>
  </si>
  <si>
    <t>Foothill Milkvetch</t>
  </si>
  <si>
    <t>Astragalus tweedyi</t>
  </si>
  <si>
    <t>Tweedy's Milkvetch</t>
  </si>
  <si>
    <t>Astragalus tyghensis</t>
  </si>
  <si>
    <t>Tygh Valley Milkvetch</t>
  </si>
  <si>
    <t>Astragalus uncialis</t>
  </si>
  <si>
    <t>Currant Milkvetch</t>
  </si>
  <si>
    <t>Astragalus wardii</t>
  </si>
  <si>
    <t>Ward's Milkvetch</t>
  </si>
  <si>
    <t>Astragalus wetherillii</t>
  </si>
  <si>
    <t>Wetherill's Milkvetch</t>
  </si>
  <si>
    <t>Astragalus yoder-williamsii</t>
  </si>
  <si>
    <t>Mud-flat Milkvetch</t>
  </si>
  <si>
    <t>Astrolepis cochisensis</t>
  </si>
  <si>
    <t>Scaly Cloak Fern</t>
  </si>
  <si>
    <t>Atriplex asterocarpa</t>
  </si>
  <si>
    <t>Chinle Saltbush</t>
  </si>
  <si>
    <t>Atriplex cordulata</t>
  </si>
  <si>
    <t>Heartleaf Saltbush</t>
  </si>
  <si>
    <t>Atriplex cuneata</t>
  </si>
  <si>
    <t>Valley Saltbush</t>
  </si>
  <si>
    <t>Atriplex depressa</t>
  </si>
  <si>
    <t>Bittlescale</t>
  </si>
  <si>
    <t>Atriplex erecticaulis</t>
  </si>
  <si>
    <t>Earlimart Saltbush</t>
  </si>
  <si>
    <t>Atriplex garrettii</t>
  </si>
  <si>
    <t>Garrett's Saltbush</t>
  </si>
  <si>
    <t>Atriplex joaquiniana</t>
  </si>
  <si>
    <t>San Joaquin Saltbush</t>
  </si>
  <si>
    <t>Atriplex pachypoda</t>
  </si>
  <si>
    <t>Little Silverscale</t>
  </si>
  <si>
    <t>Atriplex pacifica</t>
  </si>
  <si>
    <t>Davidson's Saltbush</t>
  </si>
  <si>
    <t>Atriplex persistens</t>
  </si>
  <si>
    <t>Sacramento Saltbush</t>
  </si>
  <si>
    <t>Atriplex subtilis</t>
  </si>
  <si>
    <t>Deltoid-bract Saltbush</t>
  </si>
  <si>
    <t>Atriplex vallicola</t>
  </si>
  <si>
    <t>Lost Hills Saltbush</t>
  </si>
  <si>
    <t>Atriplex welshii</t>
  </si>
  <si>
    <t>Welsh Saltbush</t>
  </si>
  <si>
    <t>G3?Q</t>
  </si>
  <si>
    <t>Atriplex wolfii</t>
  </si>
  <si>
    <t>Wolf's Orache</t>
  </si>
  <si>
    <t>Baccharis pilularis</t>
  </si>
  <si>
    <t>Dwarf Chaparral False Willow</t>
  </si>
  <si>
    <t>Balsamorhiza deltoidea</t>
  </si>
  <si>
    <t>Deltoid Balsamroot</t>
  </si>
  <si>
    <t>Balsamorhiza rosea</t>
  </si>
  <si>
    <t>Rosy Balsamroot</t>
  </si>
  <si>
    <t>Benitoa occidentalis</t>
  </si>
  <si>
    <t>Benitoa</t>
  </si>
  <si>
    <t>Bensoniella oregana</t>
  </si>
  <si>
    <t>Bensoniella</t>
  </si>
  <si>
    <t>Saxifrage Family</t>
  </si>
  <si>
    <t>Besseya ritteriana</t>
  </si>
  <si>
    <t>Ritter's Coral-drops</t>
  </si>
  <si>
    <t>Besseya wyomingensis</t>
  </si>
  <si>
    <t>Wyoming Coral-drops</t>
  </si>
  <si>
    <t>Bidens amplissima</t>
  </si>
  <si>
    <t>Vancouver Island Beggarticks</t>
  </si>
  <si>
    <t>Boechera glareosa</t>
  </si>
  <si>
    <t>Snowbasin Rockcress</t>
  </si>
  <si>
    <t>Bolandra oregana</t>
  </si>
  <si>
    <t>Oregon Bolandra</t>
  </si>
  <si>
    <t>Boschniakia hookeri</t>
  </si>
  <si>
    <t>Vancouver Groundcone</t>
  </si>
  <si>
    <t>Broom-Rape Family</t>
  </si>
  <si>
    <t>Bothriochloa springfieldii</t>
  </si>
  <si>
    <t>Springfield Bluestem</t>
  </si>
  <si>
    <t>Botrychium ascendens</t>
  </si>
  <si>
    <t>Upward-lobed Moonwort</t>
  </si>
  <si>
    <t>Botrychium campestre</t>
  </si>
  <si>
    <t>Prairie Dunewort</t>
  </si>
  <si>
    <t>Botrychium crenulatum</t>
  </si>
  <si>
    <t>Crenulate Moonwort</t>
  </si>
  <si>
    <t>Botrychium echo</t>
  </si>
  <si>
    <t>Reflected Moonwort</t>
  </si>
  <si>
    <t>Botrychium hesperium</t>
  </si>
  <si>
    <t>Western Moonwort</t>
  </si>
  <si>
    <t>Botrychium lanceolatum</t>
  </si>
  <si>
    <t>Triangle Grapefern</t>
  </si>
  <si>
    <t>Botrychium lanceolatum var. lanceolatum</t>
  </si>
  <si>
    <t>Lanceleaf Moonwort</t>
  </si>
  <si>
    <t>Botrychium lineare</t>
  </si>
  <si>
    <t>Narrowleaf Grapefern</t>
  </si>
  <si>
    <t>Botrychium lunaria</t>
  </si>
  <si>
    <t>Common Moonwort</t>
  </si>
  <si>
    <t>Botrychium minganense</t>
  </si>
  <si>
    <t>Mingan Moonwort</t>
  </si>
  <si>
    <t>Botrychium montanum</t>
  </si>
  <si>
    <t>Mountain Moonwort</t>
  </si>
  <si>
    <t>Botrychium multifidum</t>
  </si>
  <si>
    <t>Leathery Grapefern</t>
  </si>
  <si>
    <t>Botrychium pallidum</t>
  </si>
  <si>
    <t>Pale Moonwort</t>
  </si>
  <si>
    <t>Botrychium paradoxum</t>
  </si>
  <si>
    <t>Peculiar Moonwort</t>
  </si>
  <si>
    <t>Botrychium pedunculosum</t>
  </si>
  <si>
    <t>Stalked Moonwort</t>
  </si>
  <si>
    <t>Botrychium pinnatum</t>
  </si>
  <si>
    <t>Northern Moonwort</t>
  </si>
  <si>
    <t>G4?</t>
  </si>
  <si>
    <t>Botrychium pumicola</t>
  </si>
  <si>
    <t>Pumice Grapefern</t>
  </si>
  <si>
    <t>Botrychium simplex</t>
  </si>
  <si>
    <t>Least Grapefern</t>
  </si>
  <si>
    <t>Botrychium virginianum</t>
  </si>
  <si>
    <t>Rattlesnake Fern</t>
  </si>
  <si>
    <t>Boykinia intermedia</t>
  </si>
  <si>
    <t>Sierra Brookfoam</t>
  </si>
  <si>
    <t>Braya glabella</t>
  </si>
  <si>
    <t>Smooth Rockcress</t>
  </si>
  <si>
    <t>Braya glabella ssp. glabella</t>
  </si>
  <si>
    <t>G5T5?</t>
  </si>
  <si>
    <t>Braya humilis</t>
  </si>
  <si>
    <t>Low Braya</t>
  </si>
  <si>
    <t>Brickellia knappiana</t>
  </si>
  <si>
    <t>Knapp's Brickell-bush</t>
  </si>
  <si>
    <t>Brodiaea filifolia</t>
  </si>
  <si>
    <t>Threadleaf Brodiaea</t>
  </si>
  <si>
    <t>Brodiaea insignis</t>
  </si>
  <si>
    <t>Kaweah Brodiaea</t>
  </si>
  <si>
    <t>Brodiaea kinkiensis</t>
  </si>
  <si>
    <t>San Clemente Island Brodiaea</t>
  </si>
  <si>
    <t>Bupleurum americanum</t>
  </si>
  <si>
    <t>American Thorowax</t>
  </si>
  <si>
    <t>Calamagrostis breweri</t>
  </si>
  <si>
    <t>Brewer's Reedgrass</t>
  </si>
  <si>
    <t>Calamagrostis canadensis var. imberbis</t>
  </si>
  <si>
    <t>Bluejoint</t>
  </si>
  <si>
    <t>Calamagrostis foliosa</t>
  </si>
  <si>
    <t>Leafy Reedgrass</t>
  </si>
  <si>
    <t>Calamagrostis tweedyi</t>
  </si>
  <si>
    <t>Cascade Reedgrass</t>
  </si>
  <si>
    <t>Callitriche fassettii</t>
  </si>
  <si>
    <t>Fassett's Water-starwort</t>
  </si>
  <si>
    <t>Callitriche heterophylla</t>
  </si>
  <si>
    <t>Large Water-starwort</t>
  </si>
  <si>
    <t>Calochortus coxii</t>
  </si>
  <si>
    <t>Cox's Mariposa Lily</t>
  </si>
  <si>
    <t>Calochortus elegans</t>
  </si>
  <si>
    <t>Elegant Mariposa-lily</t>
  </si>
  <si>
    <t>Calochortus flexuosus</t>
  </si>
  <si>
    <t>Weak-stemmed Mariposa Lily</t>
  </si>
  <si>
    <t>Calochortus greenei</t>
  </si>
  <si>
    <t>Greene's Mariposa Lily</t>
  </si>
  <si>
    <t>Calochortus howellii</t>
  </si>
  <si>
    <t>Howell's Mariposa Lily</t>
  </si>
  <si>
    <t>Calochortus longebarbatus</t>
  </si>
  <si>
    <t>Long-beard Mariposa Lily</t>
  </si>
  <si>
    <t>Calochortus longebarbatus var. longebarbatus</t>
  </si>
  <si>
    <t>Long-bearded Sego Lily</t>
  </si>
  <si>
    <t>Calochortus lyallii</t>
  </si>
  <si>
    <t>Lyall's Mariposa Lily</t>
  </si>
  <si>
    <t>Calochortus macrocarpus var. maculosus</t>
  </si>
  <si>
    <t>Green-band Mariposa Lily</t>
  </si>
  <si>
    <t>Calochortus monophyllus</t>
  </si>
  <si>
    <t>Yellow-star Mariposa Lily</t>
  </si>
  <si>
    <t>Calochortus nitidus</t>
  </si>
  <si>
    <t>Broad-fruit Mariposa</t>
  </si>
  <si>
    <t>Calochortus nudus</t>
  </si>
  <si>
    <t>Naked Mariposa Lily</t>
  </si>
  <si>
    <t>Calochortus obispoensis</t>
  </si>
  <si>
    <t>San Luis Mariposa Lily</t>
  </si>
  <si>
    <t>Calochortus panamintensis</t>
  </si>
  <si>
    <t>Panamint Mountain Mariposa Lily</t>
  </si>
  <si>
    <t>Calochortus persistens</t>
  </si>
  <si>
    <t>Siskiyou Mariposa Lily</t>
  </si>
  <si>
    <t>Calochortus plummerae</t>
  </si>
  <si>
    <t>Plummer's Mariposa-lily</t>
  </si>
  <si>
    <t>Calochortus pulchellus</t>
  </si>
  <si>
    <t>Mt. Diablo Fairy Lantern</t>
  </si>
  <si>
    <t>Calochortus simulans</t>
  </si>
  <si>
    <t>San Luis Obispo Mariposa Lily</t>
  </si>
  <si>
    <t>Calochortus striatus</t>
  </si>
  <si>
    <t>Alkali Mariposa-lily</t>
  </si>
  <si>
    <t>Calochortus umpquaensis</t>
  </si>
  <si>
    <t>Umpqua Mariposa Lily</t>
  </si>
  <si>
    <t>Calochortus westonii</t>
  </si>
  <si>
    <t>Shirley Meadows Star-tulip</t>
  </si>
  <si>
    <t>Calycadenia hooveri</t>
  </si>
  <si>
    <t>Hoover's Rosinweed</t>
  </si>
  <si>
    <t>Calycadenia micrantha</t>
  </si>
  <si>
    <t>Small-flower Calycadenia</t>
  </si>
  <si>
    <t>Calycadenia oppositifolia</t>
  </si>
  <si>
    <t>Butte County Calycadenia</t>
  </si>
  <si>
    <t>Calycadenia villosa</t>
  </si>
  <si>
    <t>Dwarf Rosinweed</t>
  </si>
  <si>
    <t>Camassia howellii</t>
  </si>
  <si>
    <t>Howell Camassia</t>
  </si>
  <si>
    <t>Camissonia andina</t>
  </si>
  <si>
    <t>Blackfoot River Suncup</t>
  </si>
  <si>
    <t>Camissonia atwoodii</t>
  </si>
  <si>
    <t>Atwood's Suncup</t>
  </si>
  <si>
    <t>Camissonia bairdii</t>
  </si>
  <si>
    <t>Baird's Camissonia</t>
  </si>
  <si>
    <t>Camissonia bolanderi</t>
  </si>
  <si>
    <t>Bolander's Camissonia</t>
  </si>
  <si>
    <t>Camissonia eastwoodiae</t>
  </si>
  <si>
    <t>Grand Junction Suncup</t>
  </si>
  <si>
    <t>Camissonia exilis</t>
  </si>
  <si>
    <t>Cottonwood Spring Suncup</t>
  </si>
  <si>
    <t>Camissonia integrifolia</t>
  </si>
  <si>
    <t>Kern River Evening-primrose</t>
  </si>
  <si>
    <t>Camissonia megalantha</t>
  </si>
  <si>
    <t>Intermountain Evening-primrose</t>
  </si>
  <si>
    <t>Camissonia minor</t>
  </si>
  <si>
    <t>Nelson's Evening-primrose</t>
  </si>
  <si>
    <t>Camissonia nevadensis</t>
  </si>
  <si>
    <t>Nevada Evening-primrose</t>
  </si>
  <si>
    <t>Camissonia parryi</t>
  </si>
  <si>
    <t>Parry's Evening-primrose</t>
  </si>
  <si>
    <t>Camissonia pygmaea</t>
  </si>
  <si>
    <t>Dwarf Evening-primrose</t>
  </si>
  <si>
    <t>Camissonia scapoidea</t>
  </si>
  <si>
    <t>Paiute Suncup</t>
  </si>
  <si>
    <t>Campanula californica</t>
  </si>
  <si>
    <t>Swamp Harebell</t>
  </si>
  <si>
    <t>Campanula lasiocarpa</t>
  </si>
  <si>
    <t>Common Alaska Harebell</t>
  </si>
  <si>
    <t>Campanula piperi</t>
  </si>
  <si>
    <t>Olympic Harebell</t>
  </si>
  <si>
    <t>Campanula shetleri</t>
  </si>
  <si>
    <t>Castle Crags Harebell</t>
  </si>
  <si>
    <t>Campanula wilkinsiana</t>
  </si>
  <si>
    <t>Wilkins' Harebell</t>
  </si>
  <si>
    <t>Cardamine constancei</t>
  </si>
  <si>
    <t>Constance's Bitter Cress</t>
  </si>
  <si>
    <t>Cardamine pattersonii</t>
  </si>
  <si>
    <t>Saddle Mountain Bittercress</t>
  </si>
  <si>
    <t>Cardamine pensylvanica</t>
  </si>
  <si>
    <t>Pennsylvania Bittercress</t>
  </si>
  <si>
    <t>Carex aboriginum</t>
  </si>
  <si>
    <t>Indian Valley Sedge</t>
  </si>
  <si>
    <t>Carex anthoxanthea</t>
  </si>
  <si>
    <t>Yellow-flowered Sedge</t>
  </si>
  <si>
    <t>Carex arapahoensis</t>
  </si>
  <si>
    <t>Rocky Mountain Sedge</t>
  </si>
  <si>
    <t>Carex atrosquama</t>
  </si>
  <si>
    <t>Blackened Sedge</t>
  </si>
  <si>
    <t>Carex buxbaumii</t>
  </si>
  <si>
    <t>Buxbaum's Sedge</t>
  </si>
  <si>
    <t>Carex capillaris</t>
  </si>
  <si>
    <t>Hair-like Sedge</t>
  </si>
  <si>
    <t>Carex capitata ssp. arctogena</t>
  </si>
  <si>
    <t>Capitate Sedge</t>
  </si>
  <si>
    <t>G5T4?</t>
  </si>
  <si>
    <t>Carex chordorrhiza</t>
  </si>
  <si>
    <t>Creeping Sedge</t>
  </si>
  <si>
    <t>Carex circinata</t>
  </si>
  <si>
    <t>Coiled Sedge</t>
  </si>
  <si>
    <t>Carex comosa</t>
  </si>
  <si>
    <t>Bristly Sedge</t>
  </si>
  <si>
    <t>Carex constanceana</t>
  </si>
  <si>
    <t>Constance's Sedge</t>
  </si>
  <si>
    <t>Carex cordillerana</t>
  </si>
  <si>
    <t>Carex crawei</t>
  </si>
  <si>
    <t>Crawe's Sedge</t>
  </si>
  <si>
    <t>Carex densa</t>
  </si>
  <si>
    <t>Dense Sedge</t>
  </si>
  <si>
    <t>Carex diandra</t>
  </si>
  <si>
    <t>Lesser Panicled Sedge</t>
  </si>
  <si>
    <t>Carex engelmannii</t>
  </si>
  <si>
    <t>Engelmann's Sedge</t>
  </si>
  <si>
    <t>Carex flava</t>
  </si>
  <si>
    <t>Yellow Sedge</t>
  </si>
  <si>
    <t>Carex gynocrates</t>
  </si>
  <si>
    <t>Northern Bog Sedge</t>
  </si>
  <si>
    <t>Carex heteroneura</t>
  </si>
  <si>
    <t>Different-nerve Sedge</t>
  </si>
  <si>
    <t>Carex heteroneura var. epapillosa</t>
  </si>
  <si>
    <t>Carex hystericina</t>
  </si>
  <si>
    <t>Porcupine Sedge</t>
  </si>
  <si>
    <t>Carex idahoa</t>
  </si>
  <si>
    <t>Idaho Sedge</t>
  </si>
  <si>
    <t>Carex interrupta</t>
  </si>
  <si>
    <t>Green-fruited Sedge</t>
  </si>
  <si>
    <t>Carex klamathensis</t>
  </si>
  <si>
    <t>Carex laeviculmis</t>
  </si>
  <si>
    <t>Smooth-stem Sedge</t>
  </si>
  <si>
    <t>Carex lasiocarpa</t>
  </si>
  <si>
    <t>Slender Sedge</t>
  </si>
  <si>
    <t>Carex leptalea</t>
  </si>
  <si>
    <t>Bristly-stalk Sedge</t>
  </si>
  <si>
    <t>Carex limosa</t>
  </si>
  <si>
    <t>Mud Sedge</t>
  </si>
  <si>
    <t>Carex livida</t>
  </si>
  <si>
    <t>Livid Sedge</t>
  </si>
  <si>
    <t>Carex macrochaeta</t>
  </si>
  <si>
    <t>Alaska Large Awn Sedge</t>
  </si>
  <si>
    <t>Carex magellanica ssp. irrigua</t>
  </si>
  <si>
    <t>Boreal Bog Sedge</t>
  </si>
  <si>
    <t>Carex maritima</t>
  </si>
  <si>
    <t>Seaside Sedge</t>
  </si>
  <si>
    <t>Carex molesta</t>
  </si>
  <si>
    <t>Troublesome Sedge</t>
  </si>
  <si>
    <t>Carex nelsonii</t>
  </si>
  <si>
    <t>Nelson's Sedge</t>
  </si>
  <si>
    <t>Carex norvegica ssp. inferalpina</t>
  </si>
  <si>
    <t>Intermediate Sedge</t>
  </si>
  <si>
    <t>Carex obtusata</t>
  </si>
  <si>
    <t>Blunt Sedge</t>
  </si>
  <si>
    <t>Carex oreocharis</t>
  </si>
  <si>
    <t>Grassy Slope Sedge</t>
  </si>
  <si>
    <t>Carex pauciflora</t>
  </si>
  <si>
    <t>Few-flower Sedge</t>
  </si>
  <si>
    <t>Carex peckii</t>
  </si>
  <si>
    <t>White-tinged Sedge</t>
  </si>
  <si>
    <t>Carex perglobosa</t>
  </si>
  <si>
    <t>Mount Baldy Sedge</t>
  </si>
  <si>
    <t>Carex pluriflora</t>
  </si>
  <si>
    <t>Several-flowered Sedge</t>
  </si>
  <si>
    <t>Carex proposita</t>
  </si>
  <si>
    <t>Smoky Mountain Sedge</t>
  </si>
  <si>
    <t>Carex retrorsa</t>
  </si>
  <si>
    <t>Retrorse Sedge</t>
  </si>
  <si>
    <t>Carex rostrata</t>
  </si>
  <si>
    <t>Beaked Sedge</t>
  </si>
  <si>
    <t>Carex sartwellii</t>
  </si>
  <si>
    <t>Sartwell's Sedge</t>
  </si>
  <si>
    <t>Carex saximontana</t>
  </si>
  <si>
    <t>Carex scabriuscula</t>
  </si>
  <si>
    <t>Cascade Sedge</t>
  </si>
  <si>
    <t>Carex scirpoidea</t>
  </si>
  <si>
    <t>Bulrush Sedge</t>
  </si>
  <si>
    <t>Carex scirpoidea ssp. scirpoidea</t>
  </si>
  <si>
    <t>Canadian Single-spike Sedge</t>
  </si>
  <si>
    <t>Carex scopulorum var. prionophylla</t>
  </si>
  <si>
    <t>Saw-leaf Sedge</t>
  </si>
  <si>
    <t>Carex sprengelii</t>
  </si>
  <si>
    <t>Longbeak Sedge</t>
  </si>
  <si>
    <t>Carex stenoptila</t>
  </si>
  <si>
    <t>Small-winged Sedge</t>
  </si>
  <si>
    <t>Carex stylosa</t>
  </si>
  <si>
    <t>Long-styled Sedge</t>
  </si>
  <si>
    <t>Carex sychnocephala</t>
  </si>
  <si>
    <t>Many-headed Sedge</t>
  </si>
  <si>
    <t>Carex tenuiflora</t>
  </si>
  <si>
    <t>Sparse-flower Sedge</t>
  </si>
  <si>
    <t>Carex torreyi</t>
  </si>
  <si>
    <t>Torrey's Sedge</t>
  </si>
  <si>
    <t>Carex vallicola</t>
  </si>
  <si>
    <t>Valley Sedge</t>
  </si>
  <si>
    <t>Carex vernacula</t>
  </si>
  <si>
    <t>Native Sedge</t>
  </si>
  <si>
    <t>Carex viridula</t>
  </si>
  <si>
    <t>Little Green Sedge</t>
  </si>
  <si>
    <t>Cassiope lycopodioides</t>
  </si>
  <si>
    <t>Clubmoss Bell-heather</t>
  </si>
  <si>
    <t>Castela emoryi</t>
  </si>
  <si>
    <t>Crucifixion Thorn</t>
  </si>
  <si>
    <t>Castilleja chambersii</t>
  </si>
  <si>
    <t>Castilleja chlorotica</t>
  </si>
  <si>
    <t>Green-tinged Indian-paintbrush</t>
  </si>
  <si>
    <t>Castilleja christii</t>
  </si>
  <si>
    <t>Christ's Indian-paintbrush</t>
  </si>
  <si>
    <t>Castilleja cryptantha</t>
  </si>
  <si>
    <t>Obscure Indian-paintbrush</t>
  </si>
  <si>
    <t>Castilleja fraterna</t>
  </si>
  <si>
    <t>Fraternal Indian-paintbrush</t>
  </si>
  <si>
    <t>Castilleja grisea</t>
  </si>
  <si>
    <t>San Clemente Island Indian-paintbrush</t>
  </si>
  <si>
    <t>Castilleja lasiorhyncha</t>
  </si>
  <si>
    <t>San Bernardino Owl's-clover</t>
  </si>
  <si>
    <t>Castilleja levisecta</t>
  </si>
  <si>
    <t>Golden Paintbrush</t>
  </si>
  <si>
    <t>Castilleja lineata</t>
  </si>
  <si>
    <t>Marsh-meadow Indian-paintbrush</t>
  </si>
  <si>
    <t>Castilleja mendocinensis</t>
  </si>
  <si>
    <t>Mendocino Coast Indian-paintbrush</t>
  </si>
  <si>
    <t>Castilleja nivea</t>
  </si>
  <si>
    <t>Snow Indian-paintbrush</t>
  </si>
  <si>
    <t>Castilleja oresbia</t>
  </si>
  <si>
    <t>Pale Wallowa Indian-paintbrush</t>
  </si>
  <si>
    <t>Castilleja puberula</t>
  </si>
  <si>
    <t>Downy Indian-paintbrush</t>
  </si>
  <si>
    <t>Castilleja pulchella</t>
  </si>
  <si>
    <t>Showy Indian-paintbrush</t>
  </si>
  <si>
    <t>Castilleja rubida</t>
  </si>
  <si>
    <t>Purple Alpine Paintbrush</t>
  </si>
  <si>
    <t>Castilleja rupicola</t>
  </si>
  <si>
    <t>Cliff Indian-paintbrush</t>
  </si>
  <si>
    <t>Castilleja salsuginosa</t>
  </si>
  <si>
    <t>Monte Neva Paintbrush</t>
  </si>
  <si>
    <t>Castilleja schizotricha</t>
  </si>
  <si>
    <t>Marble Mountain Indian-paintbrush</t>
  </si>
  <si>
    <t>Castilleja suksdorfii</t>
  </si>
  <si>
    <t>Suksdorf's Indian-paintbrush</t>
  </si>
  <si>
    <t>Castilleja victoriae</t>
  </si>
  <si>
    <t>Victoria's Paintbrush</t>
  </si>
  <si>
    <t>Caulanthus barnebyi</t>
  </si>
  <si>
    <t>Barneby's Caulanthus</t>
  </si>
  <si>
    <t>Caulanthus lemmonii</t>
  </si>
  <si>
    <t>Lemmon's Wild-cabbage</t>
  </si>
  <si>
    <t>Caulanthus simulans</t>
  </si>
  <si>
    <t>Payson's Caulanthus</t>
  </si>
  <si>
    <t>Ceanothus confusus</t>
  </si>
  <si>
    <t>Rincon Ridge Ceanothus</t>
  </si>
  <si>
    <t>Ceanothus cyaneus</t>
  </si>
  <si>
    <t>San Diego Ceanothus</t>
  </si>
  <si>
    <t>Ceanothus divergens</t>
  </si>
  <si>
    <t>Calistoga Ceanothus</t>
  </si>
  <si>
    <t>Ceanothus fresnensis</t>
  </si>
  <si>
    <t>Fresno Ceanothus</t>
  </si>
  <si>
    <t>Ceanothus martinii</t>
  </si>
  <si>
    <t>Martin's Ceanothus</t>
  </si>
  <si>
    <t>Ceanothus pinetorum</t>
  </si>
  <si>
    <t>Coville's Ceanothus</t>
  </si>
  <si>
    <t>Ceanothus purpureus</t>
  </si>
  <si>
    <t>Napa Ceanothus</t>
  </si>
  <si>
    <t>Ceanothus roderickii</t>
  </si>
  <si>
    <t>Pine Hill Ceanothus</t>
  </si>
  <si>
    <t>Ceanothus sonomensis</t>
  </si>
  <si>
    <t>Sonoma Ceanothus</t>
  </si>
  <si>
    <t>Centaurium arizonicum</t>
  </si>
  <si>
    <t>Arizona Centaury</t>
  </si>
  <si>
    <t>Gentian Family</t>
  </si>
  <si>
    <t>Centaurium exaltatum</t>
  </si>
  <si>
    <t>Tall Centaury</t>
  </si>
  <si>
    <t>Centaurium namophilum</t>
  </si>
  <si>
    <t>Spring-loving Centaury</t>
  </si>
  <si>
    <t>Chaenactis cusickii</t>
  </si>
  <si>
    <t>Cusick's Pincushion</t>
  </si>
  <si>
    <t>Chaenactis leucopsis</t>
  </si>
  <si>
    <t>Alpine Pincushion</t>
  </si>
  <si>
    <t>Chaenactis parishii</t>
  </si>
  <si>
    <t>Parish's Chaenactis</t>
  </si>
  <si>
    <t>Chaenactis thompsonii</t>
  </si>
  <si>
    <t>Thompson's Pincushion</t>
  </si>
  <si>
    <t>Chamaechaenactis scaposa</t>
  </si>
  <si>
    <t>Fullstem</t>
  </si>
  <si>
    <t>Chamaesyce hooveri</t>
  </si>
  <si>
    <t>Hoover's Broomspurge</t>
  </si>
  <si>
    <t>Chamaesyce platysperma</t>
  </si>
  <si>
    <t>Flatseed Spurge</t>
  </si>
  <si>
    <t>Cheilanthes eatonii</t>
  </si>
  <si>
    <t>Eaton's Lipfern</t>
  </si>
  <si>
    <t>Cheilanthes feei</t>
  </si>
  <si>
    <t>Fee's Lipfern</t>
  </si>
  <si>
    <t>Cheilanthes wootonii</t>
  </si>
  <si>
    <t>Wooton's Lacefern</t>
  </si>
  <si>
    <t>Chenopodium cycloides</t>
  </si>
  <si>
    <t>Sandhill Goosefoot</t>
  </si>
  <si>
    <t>Chenopodium subglabrum</t>
  </si>
  <si>
    <t>Smooth Goosefoot</t>
  </si>
  <si>
    <t>Chionophila jamesii</t>
  </si>
  <si>
    <t>Rocky Mountain Snowlover</t>
  </si>
  <si>
    <t>Chorizanthe blakleyi</t>
  </si>
  <si>
    <t>Blakey's Spineflower</t>
  </si>
  <si>
    <t>Chorizanthe breweri</t>
  </si>
  <si>
    <t>Brewer's Chorizanthe</t>
  </si>
  <si>
    <t>Chorizanthe douglasii</t>
  </si>
  <si>
    <t>Douglas Spineflower</t>
  </si>
  <si>
    <t>Chorizanthe palmeri</t>
  </si>
  <si>
    <t>Palmer's Spineflower</t>
  </si>
  <si>
    <t>Chorizanthe spinosa</t>
  </si>
  <si>
    <t>Mojave Spineflower</t>
  </si>
  <si>
    <t>Chorizanthe ventricosa</t>
  </si>
  <si>
    <t>Priest Valley Spineflower</t>
  </si>
  <si>
    <t>Chrysolepis chrysophylla</t>
  </si>
  <si>
    <t>Golden Chinquapin</t>
  </si>
  <si>
    <t>Beech Family</t>
  </si>
  <si>
    <t>Chrysosplenium tetrandrum</t>
  </si>
  <si>
    <t>Northern Golden-carpet</t>
  </si>
  <si>
    <t>Chrysothamnus eremobius</t>
  </si>
  <si>
    <t>Pintwater Rabbitbrush</t>
  </si>
  <si>
    <t>Cicuta bulbifera</t>
  </si>
  <si>
    <t>Bulb-bearing Water-hemlock</t>
  </si>
  <si>
    <t>Cirsium aridum</t>
  </si>
  <si>
    <t>Cedar Rim Thistle</t>
  </si>
  <si>
    <t>Cirsium brevifolium</t>
  </si>
  <si>
    <t>Palouse Thistle</t>
  </si>
  <si>
    <t>Cirsium ciliolatum</t>
  </si>
  <si>
    <t>Ashland Thistle</t>
  </si>
  <si>
    <t>Cirsium clokeyi</t>
  </si>
  <si>
    <t>Clokey's Thistle</t>
  </si>
  <si>
    <t>Cirsium crassicaule</t>
  </si>
  <si>
    <t>Slough Thistle</t>
  </si>
  <si>
    <t>Cirsium longistylum</t>
  </si>
  <si>
    <t>Long-styled Thistle</t>
  </si>
  <si>
    <t>Cirsium neomexicanum var. utahense</t>
  </si>
  <si>
    <t>Utah Thistle</t>
  </si>
  <si>
    <t>Cirsium ownbeyi</t>
  </si>
  <si>
    <t>Ownbey's Thistle</t>
  </si>
  <si>
    <t>Cirsium perplexans</t>
  </si>
  <si>
    <t>Rocky Mountain Thistle</t>
  </si>
  <si>
    <t>Cirsium rhothophilum</t>
  </si>
  <si>
    <t>Surf Thistle</t>
  </si>
  <si>
    <t>Cirsium rothrockii</t>
  </si>
  <si>
    <t>Rose-color Thistle</t>
  </si>
  <si>
    <t>Cirsium scapanolepis</t>
  </si>
  <si>
    <t>Mountain-slope Thistle</t>
  </si>
  <si>
    <t>G1G2Q</t>
  </si>
  <si>
    <t>Cirsium virginense</t>
  </si>
  <si>
    <t>Virgin Thistle</t>
  </si>
  <si>
    <t>Cistanthe maritima</t>
  </si>
  <si>
    <t>Seaside Calandrina</t>
  </si>
  <si>
    <t>Purslane Family</t>
  </si>
  <si>
    <t>Cistanthe pygmaea</t>
  </si>
  <si>
    <t>Pygmy Pussy-paws</t>
  </si>
  <si>
    <t>Cistanthe rosea</t>
  </si>
  <si>
    <t>Rosy Pussy-paws</t>
  </si>
  <si>
    <t>Cistanthe tweedyi</t>
  </si>
  <si>
    <t>Tweedy's Bitteroot</t>
  </si>
  <si>
    <t>Clarkia australis</t>
  </si>
  <si>
    <t>Small Southern Clarkia</t>
  </si>
  <si>
    <t>Clarkia breweri</t>
  </si>
  <si>
    <t>Brewer's Clarkia</t>
  </si>
  <si>
    <t>Clarkia delicata</t>
  </si>
  <si>
    <t>Delicate Clarkia</t>
  </si>
  <si>
    <t>Clarkia exilis</t>
  </si>
  <si>
    <t>Slender Clarkia</t>
  </si>
  <si>
    <t>Clarkia jolonensis</t>
  </si>
  <si>
    <t>Jolon Clarkia</t>
  </si>
  <si>
    <t>Clarkia lewisii</t>
  </si>
  <si>
    <t>Lewi's Clarkia</t>
  </si>
  <si>
    <t>Clarkia mosquinii</t>
  </si>
  <si>
    <t>Mosquin's Clarkia</t>
  </si>
  <si>
    <t>Clarkia rostrata</t>
  </si>
  <si>
    <t>Beaked Clarkia</t>
  </si>
  <si>
    <t>Claytonia lanceolata var. pacifica</t>
  </si>
  <si>
    <t>Pacific Lance-leaf Spring-beauty</t>
  </si>
  <si>
    <t>Claytonia megarhiza var. nivalis</t>
  </si>
  <si>
    <t>Alpine Springbeauty</t>
  </si>
  <si>
    <t>G4G5T3</t>
  </si>
  <si>
    <t>Claytonia washingtoniana</t>
  </si>
  <si>
    <t>Washington Springbeauty</t>
  </si>
  <si>
    <t>Cleome multicaulis</t>
  </si>
  <si>
    <t>Many-stemmed Spider-flower</t>
  </si>
  <si>
    <t>Caper Family</t>
  </si>
  <si>
    <t>Cleomella angustifolia</t>
  </si>
  <si>
    <t>Northern Rhombo-pod</t>
  </si>
  <si>
    <t>Cleomella brevipes</t>
  </si>
  <si>
    <t>Short-stalk Rhombo-pod</t>
  </si>
  <si>
    <t>Cleomella palmeriana</t>
  </si>
  <si>
    <t>Rocky Mountain Rhombopod</t>
  </si>
  <si>
    <t>Cochlearia officinalis</t>
  </si>
  <si>
    <t>Scurvy-grass</t>
  </si>
  <si>
    <t>Coeloglossum viride</t>
  </si>
  <si>
    <t>Long-bract Green Orchis</t>
  </si>
  <si>
    <t>Coeloglossum viride var. virescens</t>
  </si>
  <si>
    <t>Collinsia sparsiflora var. bruceae</t>
  </si>
  <si>
    <t>Few-flowered Collinsia</t>
  </si>
  <si>
    <t>Collomia grandiflora</t>
  </si>
  <si>
    <t>Large-flower Collomia</t>
  </si>
  <si>
    <t>Phlox Family</t>
  </si>
  <si>
    <t>Collomia macrocalyx</t>
  </si>
  <si>
    <t>Bristle-flowered Collomia</t>
  </si>
  <si>
    <t>Collomia mazama</t>
  </si>
  <si>
    <t>Mt. Mazama Collomia</t>
  </si>
  <si>
    <t>Collomia renacta</t>
  </si>
  <si>
    <t>Barren Valley Collomia</t>
  </si>
  <si>
    <t>Commelina dianthifolia</t>
  </si>
  <si>
    <t>Birdbill Dayflower</t>
  </si>
  <si>
    <t>Conimitella williamsii</t>
  </si>
  <si>
    <t>William's Conimitella</t>
  </si>
  <si>
    <t>Conopholis alpina var. mexicana</t>
  </si>
  <si>
    <t>Squaw-root</t>
  </si>
  <si>
    <t>Coptis aspleniifolia</t>
  </si>
  <si>
    <t>Spleenwortleaf Goldthread</t>
  </si>
  <si>
    <t>Coptis trifolia</t>
  </si>
  <si>
    <t>Goldthread</t>
  </si>
  <si>
    <t>Cordylanthus orcuttianus</t>
  </si>
  <si>
    <t>Orcutt's Bird's-beak</t>
  </si>
  <si>
    <t>Cordylanthus tecopensis</t>
  </si>
  <si>
    <t>Tecopa Bird's-beak</t>
  </si>
  <si>
    <t>Coreopsis hamiltonii</t>
  </si>
  <si>
    <t>Mt. Hamilton Coreopsis</t>
  </si>
  <si>
    <t>Coreopsis maritima</t>
  </si>
  <si>
    <t>Sea Dahlia</t>
  </si>
  <si>
    <t>Corispermum navicula</t>
  </si>
  <si>
    <t>Boat-shaped Bugseed</t>
  </si>
  <si>
    <t>G1?</t>
  </si>
  <si>
    <t>Corispermum pacificum</t>
  </si>
  <si>
    <t>Pacific Bugseed</t>
  </si>
  <si>
    <t>Corispermum welshii</t>
  </si>
  <si>
    <t>Welsh's Bugseed</t>
  </si>
  <si>
    <t>Cornus canadensis</t>
  </si>
  <si>
    <t>Dwarf Dogwood</t>
  </si>
  <si>
    <t>Dogwood Family</t>
  </si>
  <si>
    <t>Corydalis aurea</t>
  </si>
  <si>
    <t>Golden Corydalis</t>
  </si>
  <si>
    <t>Fumitory Family</t>
  </si>
  <si>
    <t>Corydalis caseana ssp. aquae-gelidae</t>
  </si>
  <si>
    <t>Cold-water Corydalis</t>
  </si>
  <si>
    <t>Corydalis caseana ssp. brandegeei</t>
  </si>
  <si>
    <t>Sierra Corydalis</t>
  </si>
  <si>
    <t>Crassula aquatica</t>
  </si>
  <si>
    <t>Water Pygmyweed</t>
  </si>
  <si>
    <t>Crassula connata</t>
  </si>
  <si>
    <t>Sand Pygmyweed</t>
  </si>
  <si>
    <t>Crataegus chrysocarpa</t>
  </si>
  <si>
    <t>Fireberry Hawthorn</t>
  </si>
  <si>
    <t>Crataegus okennonii</t>
  </si>
  <si>
    <t>O'Kennon's Hawthorn</t>
  </si>
  <si>
    <t>Crataegus phippsii</t>
  </si>
  <si>
    <t>Phipps' Hawthorn</t>
  </si>
  <si>
    <t>G1G3</t>
  </si>
  <si>
    <t>Crataegus saligna</t>
  </si>
  <si>
    <t>Willow Hawthorn</t>
  </si>
  <si>
    <t>Crepis bakeri ssp. idahoensis</t>
  </si>
  <si>
    <t>Idaho Hawk's-beard</t>
  </si>
  <si>
    <t>Crossosoma californicum</t>
  </si>
  <si>
    <t>California Crossosoma</t>
  </si>
  <si>
    <t>Croton wigginsii</t>
  </si>
  <si>
    <t>Wiggins' Croton</t>
  </si>
  <si>
    <t>Cryptantha abata</t>
  </si>
  <si>
    <t>Dent-nut Cat's-eye</t>
  </si>
  <si>
    <t>Cryptantha breviflora</t>
  </si>
  <si>
    <t>Short-flower Cryptantha</t>
  </si>
  <si>
    <t>Cryptantha caespitosa</t>
  </si>
  <si>
    <t>Caespitose Cat's-eye</t>
  </si>
  <si>
    <t>Cryptantha cana</t>
  </si>
  <si>
    <t>Mountain Cat's-eye</t>
  </si>
  <si>
    <t>Cryptantha cinerea var. pustulosa</t>
  </si>
  <si>
    <t>James' Cat's-eye</t>
  </si>
  <si>
    <t>Cryptantha compacta</t>
  </si>
  <si>
    <t>Compact Cat's-eye</t>
  </si>
  <si>
    <t>Cryptantha crymophila</t>
  </si>
  <si>
    <t>Subalpine Cryptantha</t>
  </si>
  <si>
    <t>Cryptantha dumetorum</t>
  </si>
  <si>
    <t>Bush-loving Cat's-eye</t>
  </si>
  <si>
    <t>Cryptantha elata</t>
  </si>
  <si>
    <t>Cliffdweller's Candlestick Cat's-eye</t>
  </si>
  <si>
    <t>Cryptantha excavata</t>
  </si>
  <si>
    <t>Deep-scar Cryptantha</t>
  </si>
  <si>
    <t>Cryptantha gracilis</t>
  </si>
  <si>
    <t>Narrow-stem Cat's-eye</t>
  </si>
  <si>
    <t>Cryptantha gypsophila</t>
  </si>
  <si>
    <t>Gypsum Valley Cateye</t>
  </si>
  <si>
    <t>Cryptantha holoptera</t>
  </si>
  <si>
    <t>Winged Cryptantha</t>
  </si>
  <si>
    <t>Cryptantha johnstonii</t>
  </si>
  <si>
    <t>Johnston Catseye</t>
  </si>
  <si>
    <t>Cryptantha leiocarpa</t>
  </si>
  <si>
    <t>Coastal Cat's-eye</t>
  </si>
  <si>
    <t>Cryptantha leucophaea</t>
  </si>
  <si>
    <t>Gray Cryptantha</t>
  </si>
  <si>
    <t>Cryptantha longiflora</t>
  </si>
  <si>
    <t>Long-flowered Cat's-eye</t>
  </si>
  <si>
    <t>Cryptantha mariposae</t>
  </si>
  <si>
    <t>Mariposa Cryptantha</t>
  </si>
  <si>
    <t>Cryptantha mensana</t>
  </si>
  <si>
    <t>Southwestern Cat's-eye</t>
  </si>
  <si>
    <t>Cryptantha milo-bakeri</t>
  </si>
  <si>
    <t>Milo Baker's Cat's-eye</t>
  </si>
  <si>
    <t>Cryptantha ochroleuca</t>
  </si>
  <si>
    <t>Yellow-white Catseye</t>
  </si>
  <si>
    <t>Cryptantha osterhoutii</t>
  </si>
  <si>
    <t>Osterhout's Cat's-eye</t>
  </si>
  <si>
    <t>Cryptantha paradoxa</t>
  </si>
  <si>
    <t>Handsome Cat's-eye</t>
  </si>
  <si>
    <t>Cryptantha rattanii</t>
  </si>
  <si>
    <t>Rattan Cryptantha</t>
  </si>
  <si>
    <t>Cryptantha rollinsii</t>
  </si>
  <si>
    <t>Rollins' Cat's-eye</t>
  </si>
  <si>
    <t>Cryptantha rostellata</t>
  </si>
  <si>
    <t>Beaked Cryptantha</t>
  </si>
  <si>
    <t>Cryptantha salmonensis</t>
  </si>
  <si>
    <t>Salmon Cat's-eye</t>
  </si>
  <si>
    <t>Cryptantha scoparia</t>
  </si>
  <si>
    <t>Desert Cryptantha</t>
  </si>
  <si>
    <t>Cryptantha spiculifera</t>
  </si>
  <si>
    <t>Snake River Cat's-eye</t>
  </si>
  <si>
    <t>Cryptantha stricta</t>
  </si>
  <si>
    <t>Erect Cryptantha</t>
  </si>
  <si>
    <t>Cryptantha subcapitata</t>
  </si>
  <si>
    <t>Owl Creek Miner's Candle</t>
  </si>
  <si>
    <t>Cryptantha thompsonii</t>
  </si>
  <si>
    <t>Thompson's Cat's-eye</t>
  </si>
  <si>
    <t>Cryptantha weberi</t>
  </si>
  <si>
    <t>Weber's Catseye</t>
  </si>
  <si>
    <t>Cryptantha welshii</t>
  </si>
  <si>
    <t>Welsch's Cat's-eye</t>
  </si>
  <si>
    <t>Cryptogramma stelleri</t>
  </si>
  <si>
    <t>Fragile Rockbrake</t>
  </si>
  <si>
    <t>Cupressus bakeri</t>
  </si>
  <si>
    <t>Modoc Cypress</t>
  </si>
  <si>
    <t>Cuscuta denticulata</t>
  </si>
  <si>
    <t>Desert Dodder</t>
  </si>
  <si>
    <t>Dodder Family</t>
  </si>
  <si>
    <t>Cuscuta plattensis</t>
  </si>
  <si>
    <t>Wyoming Dodder</t>
  </si>
  <si>
    <t>Cuscuta suksdorfii</t>
  </si>
  <si>
    <t>Mountain Dodder</t>
  </si>
  <si>
    <t>Cuscuta umbellata</t>
  </si>
  <si>
    <t>Flat-globe Dodder</t>
  </si>
  <si>
    <t>Cusickiella douglasii</t>
  </si>
  <si>
    <t>Alkali False Whitlow-grass</t>
  </si>
  <si>
    <t>Cusickiella quadricostata</t>
  </si>
  <si>
    <t>Bodie Hills Cusickiella</t>
  </si>
  <si>
    <t>Cymopterus basalticus</t>
  </si>
  <si>
    <t>Intermountain Wavewing</t>
  </si>
  <si>
    <t>Cymopterus cinerarius</t>
  </si>
  <si>
    <t>Gray Wavewing</t>
  </si>
  <si>
    <t>Cymopterus constancei</t>
  </si>
  <si>
    <t>Constance's Spring-parsley</t>
  </si>
  <si>
    <t>Cymopterus davisii</t>
  </si>
  <si>
    <t>Davi's Wavewing</t>
  </si>
  <si>
    <t>Cymopterus douglassii</t>
  </si>
  <si>
    <t>Douglass' Wavewing</t>
  </si>
  <si>
    <t>Cymopterus duchesnensis</t>
  </si>
  <si>
    <t>Uinta Basin Spring-parsley</t>
  </si>
  <si>
    <t>Cymopterus evertii</t>
  </si>
  <si>
    <t>Evert's Waferparsnip</t>
  </si>
  <si>
    <t>Cymopterus gilmanii</t>
  </si>
  <si>
    <t>Gilman Cymopterus</t>
  </si>
  <si>
    <t>Cymopterus globosus</t>
  </si>
  <si>
    <t>Golf-ball Spring-parsley</t>
  </si>
  <si>
    <t>Cymopterus goodrichii</t>
  </si>
  <si>
    <t>Toiyabe Spring-parsley</t>
  </si>
  <si>
    <t>Cymopterus jonesii</t>
  </si>
  <si>
    <t>Jone's Wavewing</t>
  </si>
  <si>
    <t>Cymopterus lapidosus</t>
  </si>
  <si>
    <t>Talus Spring-parsley</t>
  </si>
  <si>
    <t>Cymopterus planosus</t>
  </si>
  <si>
    <t>Rocky Mountain Wavewing</t>
  </si>
  <si>
    <t>Cymopterus ripleyi</t>
  </si>
  <si>
    <t>Ripley's Cymopterus</t>
  </si>
  <si>
    <t>Cymopterus williamsii</t>
  </si>
  <si>
    <t>William's Spring-parsley</t>
  </si>
  <si>
    <t>Cyperus bipartitus</t>
  </si>
  <si>
    <t>Shining Flatsedge</t>
  </si>
  <si>
    <t>Cypripedium californicum</t>
  </si>
  <si>
    <t>California Lady's-slipper</t>
  </si>
  <si>
    <t>Cypripedium fasciculatum</t>
  </si>
  <si>
    <t>Clustered Lady's-slipper</t>
  </si>
  <si>
    <t>Cypripedium parviflorum</t>
  </si>
  <si>
    <t>American Yellow Lady's-slipper</t>
  </si>
  <si>
    <t>Cystopteris montana</t>
  </si>
  <si>
    <t>Mountain Bladderfern</t>
  </si>
  <si>
    <t>Cystopteris utahensis</t>
  </si>
  <si>
    <t>Utah Bladderfern</t>
  </si>
  <si>
    <t>Dalea cylindriceps</t>
  </si>
  <si>
    <t>Andean Prairie-clover</t>
  </si>
  <si>
    <t>Darlingtonia californica</t>
  </si>
  <si>
    <t>California Pitcherplant</t>
  </si>
  <si>
    <t>Pitcherplant Family</t>
  </si>
  <si>
    <t>Dasynotus daubenmirei</t>
  </si>
  <si>
    <t>Daubenmire's Dasynotus</t>
  </si>
  <si>
    <t>Delphinium basalticum</t>
  </si>
  <si>
    <t>Basaltic Larkspur</t>
  </si>
  <si>
    <t>Delphinium glareosum</t>
  </si>
  <si>
    <t>Rockslide Larkspur</t>
  </si>
  <si>
    <t>Delphinium hutchinsoniae</t>
  </si>
  <si>
    <t>Hutchinson's Larkspur</t>
  </si>
  <si>
    <t>Delphinium lineapetalum</t>
  </si>
  <si>
    <t>Thin-petal Larkspur</t>
  </si>
  <si>
    <t>Delphinium multiplex</t>
  </si>
  <si>
    <t>Kittitas Larkspur</t>
  </si>
  <si>
    <t>Delphinium nuttallii ssp. ochroleucum</t>
  </si>
  <si>
    <t>White-rock Larkspur</t>
  </si>
  <si>
    <t>Delphinium purpusii</t>
  </si>
  <si>
    <t>Kern County Larkspur</t>
  </si>
  <si>
    <t>Delphinium robustum</t>
  </si>
  <si>
    <t>Wahatoya Creek Larkspur</t>
  </si>
  <si>
    <t>Delphinium uliginosum</t>
  </si>
  <si>
    <t>Swamp Larkspur</t>
  </si>
  <si>
    <t>Delphinium viridescens</t>
  </si>
  <si>
    <t>Wenatchee Larkspur</t>
  </si>
  <si>
    <t>Delphinium xantholeucum</t>
  </si>
  <si>
    <t>Northwestern Larkspur</t>
  </si>
  <si>
    <t>Deschampsia holciformis</t>
  </si>
  <si>
    <t>Pacific Hairgrass</t>
  </si>
  <si>
    <t>Descurainia kenheilii</t>
  </si>
  <si>
    <t>Descurainia ramosissima</t>
  </si>
  <si>
    <t>Villa Grove Tansy-mustard</t>
  </si>
  <si>
    <t>Descurainia torulosa</t>
  </si>
  <si>
    <t>Wyoming Tansymustard</t>
  </si>
  <si>
    <t>Dicentra pauciflora</t>
  </si>
  <si>
    <t>Few-flower Bleedinghearts</t>
  </si>
  <si>
    <t>Dichanthelium acuminatum var. sericeum</t>
  </si>
  <si>
    <t>Tapered Rosette Grass</t>
  </si>
  <si>
    <t>Diplacus aridus</t>
  </si>
  <si>
    <t>Low Bush Monkeyflower</t>
  </si>
  <si>
    <t>Diplacus clevelandii</t>
  </si>
  <si>
    <t>Cleveland's Bush-monkeyflower</t>
  </si>
  <si>
    <t>Dirca occidentalis</t>
  </si>
  <si>
    <t>Western Leatherwood</t>
  </si>
  <si>
    <t>Mezereum Family</t>
  </si>
  <si>
    <t>Dithyrea maritima</t>
  </si>
  <si>
    <t>Beach Spectacle-pod</t>
  </si>
  <si>
    <t>Dodecatheon austrofrigidum</t>
  </si>
  <si>
    <t>Southerly Frigid Shootingstar</t>
  </si>
  <si>
    <t>Dodecatheon poeticum</t>
  </si>
  <si>
    <t>Poet's Shootingstar</t>
  </si>
  <si>
    <t>Douglasia idahoensis</t>
  </si>
  <si>
    <t>Idaho Douglasia</t>
  </si>
  <si>
    <t>Douglasia laevigata</t>
  </si>
  <si>
    <t>Cliff Douglasia</t>
  </si>
  <si>
    <t>Douglasia nivalis</t>
  </si>
  <si>
    <t>Snow Douglasia</t>
  </si>
  <si>
    <t>Draba argyrea</t>
  </si>
  <si>
    <t>Western Whitlow-grass</t>
  </si>
  <si>
    <t>Draba arida</t>
  </si>
  <si>
    <t>Desert Whitlow-grass</t>
  </si>
  <si>
    <t>Draba asterophora</t>
  </si>
  <si>
    <t>Tahoe Whitlow-grass</t>
  </si>
  <si>
    <t>Draba aurea</t>
  </si>
  <si>
    <t>Golden Draba</t>
  </si>
  <si>
    <t>Draba borealis</t>
  </si>
  <si>
    <t>Boreal Whitlow-grass</t>
  </si>
  <si>
    <t>Draba brachystylis</t>
  </si>
  <si>
    <t>Wasatch Draba</t>
  </si>
  <si>
    <t>Draba calcifuga</t>
  </si>
  <si>
    <t>Draba californica</t>
  </si>
  <si>
    <t>White Mountain Draba</t>
  </si>
  <si>
    <t>Draba cana</t>
  </si>
  <si>
    <t>Hoary Draba</t>
  </si>
  <si>
    <t>Draba crassa</t>
  </si>
  <si>
    <t>Thick-leaf Whitlow-grass</t>
  </si>
  <si>
    <t>Draba exunguiculata</t>
  </si>
  <si>
    <t>Clawless Draba</t>
  </si>
  <si>
    <t>Draba globosa</t>
  </si>
  <si>
    <t>Rockcress Draba</t>
  </si>
  <si>
    <t>Draba graminea</t>
  </si>
  <si>
    <t>San Juan Whitlow-grass</t>
  </si>
  <si>
    <t>Draba grayana</t>
  </si>
  <si>
    <t>Gray's Peak Whitlow-grass</t>
  </si>
  <si>
    <t>Draba hitchcockii</t>
  </si>
  <si>
    <t>Lost River Whitlow-grass</t>
  </si>
  <si>
    <t>Draba incerta</t>
  </si>
  <si>
    <t>Yellowstone Whitlow-grass</t>
  </si>
  <si>
    <t>Draba incrassata</t>
  </si>
  <si>
    <t>Sweetwater Mountains Draba</t>
  </si>
  <si>
    <t>Draba jaegeri</t>
  </si>
  <si>
    <t>Jaeger Whitlowgrass</t>
  </si>
  <si>
    <t>Draba juvenilis</t>
  </si>
  <si>
    <t>Long-stalk Whitlow-grass</t>
  </si>
  <si>
    <t>Draba lonchocarpa var. lonchocarpa</t>
  </si>
  <si>
    <t>Lance-pod Whitlow-grass</t>
  </si>
  <si>
    <t>Draba macounii</t>
  </si>
  <si>
    <t>Macoun's Whitlow-grass</t>
  </si>
  <si>
    <t>Draba malpighiacea</t>
  </si>
  <si>
    <t>Draba oligosperma</t>
  </si>
  <si>
    <t>Few-seed Whitlow-grass</t>
  </si>
  <si>
    <t>Draba paucifructa</t>
  </si>
  <si>
    <t>Charleston Draba</t>
  </si>
  <si>
    <t>Draba pennellii</t>
  </si>
  <si>
    <t>Pennell's Draba</t>
  </si>
  <si>
    <t>Draba porsildii</t>
  </si>
  <si>
    <t>Porsild's Whitlow-grass</t>
  </si>
  <si>
    <t>Draba porsildii var. porsildii</t>
  </si>
  <si>
    <t>Porsild's Draba</t>
  </si>
  <si>
    <t>G3G4T3T4Q</t>
  </si>
  <si>
    <t>Draba pterosperma</t>
  </si>
  <si>
    <t>Winged-seed Draba</t>
  </si>
  <si>
    <t>Draba ramulosa</t>
  </si>
  <si>
    <t>Tushar Mountain Whitlow-grass</t>
  </si>
  <si>
    <t>Draba rectifructa</t>
  </si>
  <si>
    <t>Mountain Whitlow-grass</t>
  </si>
  <si>
    <t>Draba smithii</t>
  </si>
  <si>
    <t>Smith's Whitlow-grass</t>
  </si>
  <si>
    <t>Draba sobolifera</t>
  </si>
  <si>
    <t>Stolon Whitlow-grass</t>
  </si>
  <si>
    <t>Draba spectabilis</t>
  </si>
  <si>
    <t>Showy Whitlow-grass</t>
  </si>
  <si>
    <t>Draba spectabilis var. oxyloba</t>
  </si>
  <si>
    <t>Draba sphaeroides</t>
  </si>
  <si>
    <t>Draba streptobrachia</t>
  </si>
  <si>
    <t>Colorado Divide Whitlow-grass</t>
  </si>
  <si>
    <t>Draba subumbellata</t>
  </si>
  <si>
    <t>Draba trichocarpa</t>
  </si>
  <si>
    <t>Stanley Creek Whitlow-grass</t>
  </si>
  <si>
    <t>Draba ventosa</t>
  </si>
  <si>
    <t>Wind River Whitlow-grass</t>
  </si>
  <si>
    <t>Draba weberi</t>
  </si>
  <si>
    <t>Weber's Whitlow-grass</t>
  </si>
  <si>
    <t>Drosera anglica</t>
  </si>
  <si>
    <t>English Sundew</t>
  </si>
  <si>
    <t>Drosera rotundifolia</t>
  </si>
  <si>
    <t>Roundleaf Sundew</t>
  </si>
  <si>
    <t>Dryas drummondii</t>
  </si>
  <si>
    <t>Yellow Mountain-avens</t>
  </si>
  <si>
    <t>Dryopteris carthusiana</t>
  </si>
  <si>
    <t>Spinulose Shieldfern</t>
  </si>
  <si>
    <t>Dryopteris cristata</t>
  </si>
  <si>
    <t>Crested Shieldfern</t>
  </si>
  <si>
    <t>Dryopteris expansa</t>
  </si>
  <si>
    <t>Spreading Woodfern</t>
  </si>
  <si>
    <t>Dudleya calcicola</t>
  </si>
  <si>
    <t>Abrams' Live-forever</t>
  </si>
  <si>
    <t>Dudleya candelabrum</t>
  </si>
  <si>
    <t>Candleholder Dudleya</t>
  </si>
  <si>
    <t>Dudleya greenei</t>
  </si>
  <si>
    <t>Greene's Dudleya</t>
  </si>
  <si>
    <t>Dudleya multicaulis</t>
  </si>
  <si>
    <t>Many-stemmed Dudleya</t>
  </si>
  <si>
    <t>Dudleya variegata</t>
  </si>
  <si>
    <t>Variegated Dudleya</t>
  </si>
  <si>
    <t>Eatonella nivea</t>
  </si>
  <si>
    <t>White Eatonella</t>
  </si>
  <si>
    <t>Elatine triandra</t>
  </si>
  <si>
    <t>Longstem Water-wort</t>
  </si>
  <si>
    <t>Eleocharis rostellata</t>
  </si>
  <si>
    <t>Beaked Spikerush</t>
  </si>
  <si>
    <t>Elymus diversiglumis</t>
  </si>
  <si>
    <t>Interrupted Wild Rye</t>
  </si>
  <si>
    <t>Enceliopsis argophylla</t>
  </si>
  <si>
    <t>Silver-leaf Sunray</t>
  </si>
  <si>
    <t>Enceliopsis nudicaulis</t>
  </si>
  <si>
    <t>Panamint Sunray</t>
  </si>
  <si>
    <t>Enemion hallii</t>
  </si>
  <si>
    <t>Willamette Rue-anemone</t>
  </si>
  <si>
    <t>Enneapogon desvauxii</t>
  </si>
  <si>
    <t>Nine-awned Pappus Grass</t>
  </si>
  <si>
    <t>Ephedra funerea</t>
  </si>
  <si>
    <t>Death Valley Mormon-tea</t>
  </si>
  <si>
    <t>Epilobium nevadense</t>
  </si>
  <si>
    <t>Nevada Willowherb</t>
  </si>
  <si>
    <t>Epilobium nivium</t>
  </si>
  <si>
    <t>Snow Mountain Willowherb</t>
  </si>
  <si>
    <t>Epilobium oreganum</t>
  </si>
  <si>
    <t>Oregon Willowherb</t>
  </si>
  <si>
    <t>Epilobium rigidum</t>
  </si>
  <si>
    <t>Siskiyou Mountains Willowherb</t>
  </si>
  <si>
    <t>Epilobium septentrionale</t>
  </si>
  <si>
    <t>Northern Willowherb</t>
  </si>
  <si>
    <t>Epilobium siskiyouense</t>
  </si>
  <si>
    <t>Siskiyou Willowherb</t>
  </si>
  <si>
    <t>Epipactis gigantea</t>
  </si>
  <si>
    <t>Giant Helleborine</t>
  </si>
  <si>
    <t>Equisetum variegatum</t>
  </si>
  <si>
    <t>Variegated Horsetail</t>
  </si>
  <si>
    <t>Eremogone cliftonii</t>
  </si>
  <si>
    <t>Eriastrum brandegeeae</t>
  </si>
  <si>
    <t>Brandegee's Eriastrum</t>
  </si>
  <si>
    <t>Eriastrum hooveri</t>
  </si>
  <si>
    <t>Hoover's Eriastrum</t>
  </si>
  <si>
    <t>Eriastrum luteum</t>
  </si>
  <si>
    <t>Yellow-flower Woolstar</t>
  </si>
  <si>
    <t>Ericameria cervina</t>
  </si>
  <si>
    <t>Deer Goldenweed</t>
  </si>
  <si>
    <t>Ericameria compacta</t>
  </si>
  <si>
    <t>Charleston Mountain Heath-goldenrod</t>
  </si>
  <si>
    <t>Ericameria fasciculata</t>
  </si>
  <si>
    <t>Eastwood's Goldenweed</t>
  </si>
  <si>
    <t>Ericameria lignumviridis</t>
  </si>
  <si>
    <t>Greenwood's Heath-goldenrod</t>
  </si>
  <si>
    <t>Ericameria watsonii</t>
  </si>
  <si>
    <t>Watson's Goldenweed</t>
  </si>
  <si>
    <t>Ericameria zionis</t>
  </si>
  <si>
    <t>Cedar Breaks Goldenbush</t>
  </si>
  <si>
    <t>Erigeron aliceae</t>
  </si>
  <si>
    <t>Alice's Fleabane</t>
  </si>
  <si>
    <t>Erigeron allocotus</t>
  </si>
  <si>
    <t>Branched Fleabane</t>
  </si>
  <si>
    <t>Erigeron angustatus</t>
  </si>
  <si>
    <t>Narrowleaf Fleabane</t>
  </si>
  <si>
    <t>Erigeron arenarioides</t>
  </si>
  <si>
    <t>Wasatch Daisy</t>
  </si>
  <si>
    <t>Erigeron basalticus</t>
  </si>
  <si>
    <t>Basalt Daisy</t>
  </si>
  <si>
    <t>Erigeron biolettii</t>
  </si>
  <si>
    <t>Biolett's Fleabane</t>
  </si>
  <si>
    <t>Erigeron blochmaniae</t>
  </si>
  <si>
    <t>Blochman's Leafy Daisy</t>
  </si>
  <si>
    <t>Erigeron cervinus</t>
  </si>
  <si>
    <t>Siskiyou Daisy</t>
  </si>
  <si>
    <t>Erigeron compactus</t>
  </si>
  <si>
    <t>Mound Daisy</t>
  </si>
  <si>
    <t>Erigeron elatus</t>
  </si>
  <si>
    <t>Tall Bitter Fleabane</t>
  </si>
  <si>
    <t>Erigeron flabellifolius</t>
  </si>
  <si>
    <t>Fanleaf Fleabane</t>
  </si>
  <si>
    <t>Erigeron flettii</t>
  </si>
  <si>
    <t>Olympic Mountains Fleabane</t>
  </si>
  <si>
    <t>Erigeron garrettii</t>
  </si>
  <si>
    <t>Garrett's Daisy</t>
  </si>
  <si>
    <t>Erigeron howellii</t>
  </si>
  <si>
    <t>Howell's Fleabane</t>
  </si>
  <si>
    <t>Erigeron humilis</t>
  </si>
  <si>
    <t>Low Fleabane</t>
  </si>
  <si>
    <t>Erigeron jonesii</t>
  </si>
  <si>
    <t>Jones' Fleabane</t>
  </si>
  <si>
    <t>Erigeron kachinensis</t>
  </si>
  <si>
    <t>Kachina Daisy</t>
  </si>
  <si>
    <t>Erigeron lanatus</t>
  </si>
  <si>
    <t>Woolly Fleabane</t>
  </si>
  <si>
    <t>Erigeron latus</t>
  </si>
  <si>
    <t>Broad Fleabane</t>
  </si>
  <si>
    <t>Erigeron leibergii</t>
  </si>
  <si>
    <t>Leiberg's Fleabane</t>
  </si>
  <si>
    <t>Erigeron maguirei</t>
  </si>
  <si>
    <t>Maguire's Daisy</t>
  </si>
  <si>
    <t>LT, PDL: Listed threatened, proposed for delisting</t>
  </si>
  <si>
    <t>Erigeron miser</t>
  </si>
  <si>
    <t>Starved Daisy</t>
  </si>
  <si>
    <t>Erigeron multiceps</t>
  </si>
  <si>
    <t>Kern River Fleabane</t>
  </si>
  <si>
    <t>Erigeron nematophyllus</t>
  </si>
  <si>
    <t>Needleleaf Fleabane</t>
  </si>
  <si>
    <t>Erigeron oreganus</t>
  </si>
  <si>
    <t>Oregon Fleabane</t>
  </si>
  <si>
    <t>Erigeron ovinus</t>
  </si>
  <si>
    <t>Sheep Fleabane</t>
  </si>
  <si>
    <t>Erigeron oxyphyllus</t>
  </si>
  <si>
    <t>Wand-like Fleabane</t>
  </si>
  <si>
    <t>Erigeron peregrinus var. thompsonii</t>
  </si>
  <si>
    <t>Thompson's Wandering Daisy</t>
  </si>
  <si>
    <t>Erigeron philadelphicus</t>
  </si>
  <si>
    <t>Philadelphia Fleabane</t>
  </si>
  <si>
    <t>Erigeron piperianus</t>
  </si>
  <si>
    <t>Piper's Daisy</t>
  </si>
  <si>
    <t>Erigeron radicatus</t>
  </si>
  <si>
    <t>Taprooted Fleabane</t>
  </si>
  <si>
    <t>Erigeron salishii</t>
  </si>
  <si>
    <t>Salish's Daisy</t>
  </si>
  <si>
    <t>Erigeron salmonensis</t>
  </si>
  <si>
    <t>Salmon River Fleabane</t>
  </si>
  <si>
    <t>Erigeron sanctarum</t>
  </si>
  <si>
    <t>Saint's Daisy</t>
  </si>
  <si>
    <t>Erigeron uintahensis</t>
  </si>
  <si>
    <t>Uintah Fleabane</t>
  </si>
  <si>
    <t>Erigeron uncialis</t>
  </si>
  <si>
    <t>Lone Fleabane</t>
  </si>
  <si>
    <t>Erigeron wilkenii</t>
  </si>
  <si>
    <t>Wilken's Fleabane</t>
  </si>
  <si>
    <t>Eriodictyon altissimum</t>
  </si>
  <si>
    <t>Indian Knob Mountainbalm</t>
  </si>
  <si>
    <t>Waterleaf Family</t>
  </si>
  <si>
    <t>Eriogonum acaule</t>
  </si>
  <si>
    <t>Single-stem Buckwheat</t>
  </si>
  <si>
    <t>Eriogonum alpinum</t>
  </si>
  <si>
    <t>Trinity Buckwheat</t>
  </si>
  <si>
    <t>Eriogonum ampullaceum</t>
  </si>
  <si>
    <t>Mono Buckwheat</t>
  </si>
  <si>
    <t>Eriogonum anemophilum</t>
  </si>
  <si>
    <t>Wind-loving Buckwheat</t>
  </si>
  <si>
    <t>Eriogonum argophyllum</t>
  </si>
  <si>
    <t>Ruby Valley Buckwheat</t>
  </si>
  <si>
    <t>Eriogonum beatleyae</t>
  </si>
  <si>
    <t>Beatley's Buckwheat</t>
  </si>
  <si>
    <t>Eriogonum bicolor</t>
  </si>
  <si>
    <t>Pretty Buckwheat</t>
  </si>
  <si>
    <t>Eriogonum bifurcatum</t>
  </si>
  <si>
    <t>Forked Buckwheat</t>
  </si>
  <si>
    <t>Eriogonum brandegeei</t>
  </si>
  <si>
    <t>Brandegee's Buckwheat</t>
  </si>
  <si>
    <t>Eriogonum chrysops</t>
  </si>
  <si>
    <t>Golden Buckwheat</t>
  </si>
  <si>
    <t>Eriogonum clavellatum</t>
  </si>
  <si>
    <t>Comb Wash Buckwheat</t>
  </si>
  <si>
    <t>Eriogonum codium</t>
  </si>
  <si>
    <t>Basalt Desert Buckwheat</t>
  </si>
  <si>
    <t>Eriogonum coloradense</t>
  </si>
  <si>
    <t>Colorado Buckwheat</t>
  </si>
  <si>
    <t>Eriogonum concinnum</t>
  </si>
  <si>
    <t>Darin Buckwheat</t>
  </si>
  <si>
    <t>Eriogonum congdonii</t>
  </si>
  <si>
    <t>Congdon's Buckwheat</t>
  </si>
  <si>
    <t>Eriogonum contiguum</t>
  </si>
  <si>
    <t>Reveal's Buckwheat</t>
  </si>
  <si>
    <t>Eriogonum contortum</t>
  </si>
  <si>
    <t>Twisted Buckwheat</t>
  </si>
  <si>
    <t>Eriogonum crocatum</t>
  </si>
  <si>
    <t>Conejo Buckwheat</t>
  </si>
  <si>
    <t>Eriogonum crosbyae</t>
  </si>
  <si>
    <t>Crosby's Buckwheat</t>
  </si>
  <si>
    <t>Eriogonum cusickii</t>
  </si>
  <si>
    <t>Cusick's Buckwheat</t>
  </si>
  <si>
    <t>Eriogonum darrovii</t>
  </si>
  <si>
    <t>Darrow's Buckwheat</t>
  </si>
  <si>
    <t>Eriogonum desertorum</t>
  </si>
  <si>
    <t>Desert Buckwheat</t>
  </si>
  <si>
    <t>Eriogonum diatomaceum</t>
  </si>
  <si>
    <t>Churchill Narrows Buckwheat</t>
  </si>
  <si>
    <t>Eriogonum diclinum</t>
  </si>
  <si>
    <t>Jaynes Canyon Buckwheat</t>
  </si>
  <si>
    <t>Eriogonum ephedroides</t>
  </si>
  <si>
    <t>Ephedra Buckwheat</t>
  </si>
  <si>
    <t>Eriogonum exilifolium</t>
  </si>
  <si>
    <t>Dropleaf Buckwheat</t>
  </si>
  <si>
    <t>Eriogonum gilmanii</t>
  </si>
  <si>
    <t>Gilman's Buckwheat</t>
  </si>
  <si>
    <t>Eriogonum gracilipes</t>
  </si>
  <si>
    <t>White Mountain Buckwheat</t>
  </si>
  <si>
    <t>Eriogonum holmgrenii</t>
  </si>
  <si>
    <t>Holmgren's Buckwheat</t>
  </si>
  <si>
    <t>Eriogonum howellianum</t>
  </si>
  <si>
    <t>Howell's Buckwheat</t>
  </si>
  <si>
    <t>Eriogonum hylophilum</t>
  </si>
  <si>
    <t>Gate Canyon Buckwheat</t>
  </si>
  <si>
    <t>Eriogonum kingii</t>
  </si>
  <si>
    <t>Ruby Mountain Buckwheat</t>
  </si>
  <si>
    <t>Eriogonum lagopus</t>
  </si>
  <si>
    <t>Rabbit Buckwheat</t>
  </si>
  <si>
    <t>Eriogonum latens</t>
  </si>
  <si>
    <t>Onion-flowered Buckwheat</t>
  </si>
  <si>
    <t>Eriogonum lemmonii</t>
  </si>
  <si>
    <t>Lemmon's Buckwheat</t>
  </si>
  <si>
    <t>Eriogonum leptocladon</t>
  </si>
  <si>
    <t>Sand Buckwheat</t>
  </si>
  <si>
    <t>Eriogonum leptocladon var. leptocladon</t>
  </si>
  <si>
    <t>Eriogonum leptocladon var. ramosissimum</t>
  </si>
  <si>
    <t>Eastwood's Sand Buckwheat</t>
  </si>
  <si>
    <t>Eriogonum leptophyllum</t>
  </si>
  <si>
    <t>Slenderleaf Buckwheat</t>
  </si>
  <si>
    <t>Eriogonum lewisii</t>
  </si>
  <si>
    <t>Lewis' Buckwheat</t>
  </si>
  <si>
    <t>Eriogonum libertini</t>
  </si>
  <si>
    <t>Dubakella Mountain Buckwheat</t>
  </si>
  <si>
    <t>Eriogonum lonchophyllum var. saurinum</t>
  </si>
  <si>
    <t>Dinosaur Buckwheat</t>
  </si>
  <si>
    <t>Eriogonum meledonum</t>
  </si>
  <si>
    <t>Guardian Buckwheat</t>
  </si>
  <si>
    <t>Eriogonum mensicola</t>
  </si>
  <si>
    <t>Panamint Mountain Buckwheat</t>
  </si>
  <si>
    <t>Eriogonum mitophyllum</t>
  </si>
  <si>
    <t>Lost Creek Buckwheat</t>
  </si>
  <si>
    <t>Eriogonum nervulosum</t>
  </si>
  <si>
    <t>Snow Mountain Buckwheat</t>
  </si>
  <si>
    <t>Eriogonum nortonii</t>
  </si>
  <si>
    <t>Pinnacles Buckwheat</t>
  </si>
  <si>
    <t>Eriogonum palmerianum</t>
  </si>
  <si>
    <t>Palmer's Buckwheat</t>
  </si>
  <si>
    <t>Eriogonum pauciflorum var. pauciflorum</t>
  </si>
  <si>
    <t>Few-flower Buckwheat</t>
  </si>
  <si>
    <t>Eriogonum pelinophilum</t>
  </si>
  <si>
    <t>Clay-loving Buckwheat</t>
  </si>
  <si>
    <t>Eriogonum phoeniceum</t>
  </si>
  <si>
    <t>A Buckwheat</t>
  </si>
  <si>
    <t>Eriogonum plumatella</t>
  </si>
  <si>
    <t>Flat-topped Buckwheat</t>
  </si>
  <si>
    <t>Eriogonum polypodum</t>
  </si>
  <si>
    <t>Foxtail Buckwheat</t>
  </si>
  <si>
    <t>Eriogonum prociduum</t>
  </si>
  <si>
    <t>Prostrate Buckwheat</t>
  </si>
  <si>
    <t>Eriogonum puberulum</t>
  </si>
  <si>
    <t>Downy Buckwheat</t>
  </si>
  <si>
    <t>Eriogonum rixfordii</t>
  </si>
  <si>
    <t>Pagoda Buckwheat</t>
  </si>
  <si>
    <t>Eriogonum robustum</t>
  </si>
  <si>
    <t>Altered Andesite Buckwheat</t>
  </si>
  <si>
    <t>Eriogonum rubricaule</t>
  </si>
  <si>
    <t>Lahontan Basin Buckwheat</t>
  </si>
  <si>
    <t>Eriogonum salicornioides</t>
  </si>
  <si>
    <t>Playa Buckwheat</t>
  </si>
  <si>
    <t>Eriogonum saxatile</t>
  </si>
  <si>
    <t>Hoary Buckwheat</t>
  </si>
  <si>
    <t>Eriogonum scabrellum</t>
  </si>
  <si>
    <t>Westwater Buckwheat</t>
  </si>
  <si>
    <t>Eriogonum scopulorum</t>
  </si>
  <si>
    <t>Cliff Buckwheat</t>
  </si>
  <si>
    <t>Eriogonum siskiyouense</t>
  </si>
  <si>
    <t>Siskiyou Buckwheat</t>
  </si>
  <si>
    <t>Eriogonum soliceps</t>
  </si>
  <si>
    <t>Railroad Canyon Buckwheat</t>
  </si>
  <si>
    <t>Eriogonum soredium</t>
  </si>
  <si>
    <t>Frisco Buckwheat</t>
  </si>
  <si>
    <t>Eriogonum spathulatum</t>
  </si>
  <si>
    <t>Spathulate Buckwheat</t>
  </si>
  <si>
    <t>Eriogonum tiehmii</t>
  </si>
  <si>
    <t>Tiehm's Buckwheat</t>
  </si>
  <si>
    <t>Eriogonum tripodum</t>
  </si>
  <si>
    <t>Tri-pod Buckwheat</t>
  </si>
  <si>
    <t>Eriogonum tumulosum</t>
  </si>
  <si>
    <t>Woodside Buckwheat</t>
  </si>
  <si>
    <t>Eriogonum twisselmannii</t>
  </si>
  <si>
    <t>Twisselmann's Buckwheat</t>
  </si>
  <si>
    <t>Eriogonum vestitum</t>
  </si>
  <si>
    <t>Idria Buckwheat</t>
  </si>
  <si>
    <t>Eriogonum viridulum</t>
  </si>
  <si>
    <t>Duchesne Buckwheat</t>
  </si>
  <si>
    <t>G4Q</t>
  </si>
  <si>
    <t>Eriogonum viscidulum</t>
  </si>
  <si>
    <t>Sticky Buckwheat</t>
  </si>
  <si>
    <t>Eriophorum altaicum var. neogaeum</t>
  </si>
  <si>
    <t>Altai Cotton-grass</t>
  </si>
  <si>
    <t>G4?T3T4</t>
  </si>
  <si>
    <t>Eriophorum chamissonis</t>
  </si>
  <si>
    <t>Russet Cotton-grass</t>
  </si>
  <si>
    <t>Eriophorum gracile</t>
  </si>
  <si>
    <t>Slender Cotton-grass</t>
  </si>
  <si>
    <t>Eriophorum viridicarinatum</t>
  </si>
  <si>
    <t>Green Keeled Cotton-grass</t>
  </si>
  <si>
    <t>Eriophyllum congdonii</t>
  </si>
  <si>
    <t>Congdon's Eriophyllum</t>
  </si>
  <si>
    <t>Eriophyllum jepsonii</t>
  </si>
  <si>
    <t>Jepson's Woolly-sunflower</t>
  </si>
  <si>
    <t>Eriophyllum mohavense</t>
  </si>
  <si>
    <t>Barstow Wooly-sunflower</t>
  </si>
  <si>
    <t>Eriophyllum nevinii</t>
  </si>
  <si>
    <t>Nevin's Woolly-sunflower</t>
  </si>
  <si>
    <t>Eritrichium nanum var. elongatum</t>
  </si>
  <si>
    <t>Pale Alpine-forget-me-not</t>
  </si>
  <si>
    <t>Eryngium petiolatum</t>
  </si>
  <si>
    <t>Coyote-thistle</t>
  </si>
  <si>
    <t>Eryngium pinnatisectum</t>
  </si>
  <si>
    <t>Tuolumne Coyote-thistle</t>
  </si>
  <si>
    <t>Eryngium racemosum</t>
  </si>
  <si>
    <t>Delta Coyote-thistle</t>
  </si>
  <si>
    <t>Eryngium spinosepalum</t>
  </si>
  <si>
    <t>Spiny Sepaled Coyote-thistle</t>
  </si>
  <si>
    <t>Erysimum ammophilum</t>
  </si>
  <si>
    <t>Coast Wallflower</t>
  </si>
  <si>
    <t>Erysimum menziesii</t>
  </si>
  <si>
    <t>Menzies' Wallflower</t>
  </si>
  <si>
    <t>Erysimum occidentale</t>
  </si>
  <si>
    <t>Western Wallflower</t>
  </si>
  <si>
    <t>Erythronium elegans</t>
  </si>
  <si>
    <t>Coast Range Fawnlily</t>
  </si>
  <si>
    <t>Erythronium helenae</t>
  </si>
  <si>
    <t>Pacific Fawnlily</t>
  </si>
  <si>
    <t>Erythronium howellii</t>
  </si>
  <si>
    <t>Howell's Adder's-tongue</t>
  </si>
  <si>
    <t>Erythronium quinaultense</t>
  </si>
  <si>
    <t>Erythronium revolutum</t>
  </si>
  <si>
    <t>Pink Fawnlily</t>
  </si>
  <si>
    <t>Erythronium tuolumnense</t>
  </si>
  <si>
    <t>Tuolumne Fawnlily</t>
  </si>
  <si>
    <t>Eschscholzia hypecoides</t>
  </si>
  <si>
    <t>San Benito Poppy</t>
  </si>
  <si>
    <t>Eschscholzia ramosa</t>
  </si>
  <si>
    <t>Island Poppy</t>
  </si>
  <si>
    <t>Eucephalus elegans</t>
  </si>
  <si>
    <t>Elegant Aster</t>
  </si>
  <si>
    <t>Eucephalus glaucescens</t>
  </si>
  <si>
    <t>Klickitat Aster</t>
  </si>
  <si>
    <t>Eucephalus gormanii</t>
  </si>
  <si>
    <t>Gorman's Aster</t>
  </si>
  <si>
    <t>Eucephalus paucicapitatus</t>
  </si>
  <si>
    <t>Olympic Aster</t>
  </si>
  <si>
    <t>Eucephalus vialis</t>
  </si>
  <si>
    <t>Wayside Aster</t>
  </si>
  <si>
    <t>Euonymus occidentalis</t>
  </si>
  <si>
    <t>Western Strawberry-bush</t>
  </si>
  <si>
    <t>Eurybia merita</t>
  </si>
  <si>
    <t>Arctic Aster</t>
  </si>
  <si>
    <t>Eurybia pulchra</t>
  </si>
  <si>
    <t>Pretty Wood-aster</t>
  </si>
  <si>
    <t>Eustoma exaltatum ssp. russellianum</t>
  </si>
  <si>
    <t>Showy Prairie-gentian</t>
  </si>
  <si>
    <t>Eutrema penlandii</t>
  </si>
  <si>
    <t>Penland's Alpine Fen Mustard</t>
  </si>
  <si>
    <t>Festuca baffinensis</t>
  </si>
  <si>
    <t>Baffin Fescue</t>
  </si>
  <si>
    <t>Festuca washingtonica</t>
  </si>
  <si>
    <t>Washington Fescue</t>
  </si>
  <si>
    <t>Filipendula occidentalis</t>
  </si>
  <si>
    <t>Queen-of-the-forest</t>
  </si>
  <si>
    <t>Frankenia palmeri</t>
  </si>
  <si>
    <t>Palmer's Frankenia</t>
  </si>
  <si>
    <t>Frasera coloradensis</t>
  </si>
  <si>
    <t>Colorado Gentian</t>
  </si>
  <si>
    <t>Frasera gypsicola</t>
  </si>
  <si>
    <t>Sunnyside Green-gentian</t>
  </si>
  <si>
    <t>Frasera paniculata</t>
  </si>
  <si>
    <t>Tufted Green-gentian</t>
  </si>
  <si>
    <t>Fraxinus parryi</t>
  </si>
  <si>
    <t>Fremontodendron mexicanum</t>
  </si>
  <si>
    <t>Mexican Flannelbush</t>
  </si>
  <si>
    <t>Cacao Family</t>
  </si>
  <si>
    <t>Fritillaria atropurpurea</t>
  </si>
  <si>
    <t>Purple Mission-bells</t>
  </si>
  <si>
    <t>Fritillaria camschatcensis</t>
  </si>
  <si>
    <t>Indian Rice</t>
  </si>
  <si>
    <t>Fritillaria eastwoodiae</t>
  </si>
  <si>
    <t>Butte County Fritillary</t>
  </si>
  <si>
    <t>Fritillaria gentneri</t>
  </si>
  <si>
    <t>Gentner's Fritillaria</t>
  </si>
  <si>
    <t>Fritillaria glauca</t>
  </si>
  <si>
    <t>Siskiyou Fritillaria</t>
  </si>
  <si>
    <t>Fritillaria liliacea</t>
  </si>
  <si>
    <t>Fragant Fritillary</t>
  </si>
  <si>
    <t>Fritillaria ojaiensis</t>
  </si>
  <si>
    <t>Ojai Fritillary</t>
  </si>
  <si>
    <t>Fritillaria pluriflora</t>
  </si>
  <si>
    <t>Adobe Lily</t>
  </si>
  <si>
    <t>Fritillaria purdyi</t>
  </si>
  <si>
    <t>Purdy's Fritillary</t>
  </si>
  <si>
    <t>Fritillaria striata</t>
  </si>
  <si>
    <t>Striped Adobe Lily</t>
  </si>
  <si>
    <t>Fritillaria viridea</t>
  </si>
  <si>
    <t>San Benito Fritillary</t>
  </si>
  <si>
    <t>Gaillardia flava</t>
  </si>
  <si>
    <t>Yellow Blanketflower</t>
  </si>
  <si>
    <t>Galium buxifolium</t>
  </si>
  <si>
    <t>Island Bedstraw</t>
  </si>
  <si>
    <t>Galium clementis</t>
  </si>
  <si>
    <t>Santa Lucia Bedstraw</t>
  </si>
  <si>
    <t>Galium coloradoense</t>
  </si>
  <si>
    <t>Colorado Bedstraw</t>
  </si>
  <si>
    <t>Galium grande</t>
  </si>
  <si>
    <t>San Gabriel Bedstraw</t>
  </si>
  <si>
    <t>Galium hardhamiae</t>
  </si>
  <si>
    <t>Hardham's Bedstraw</t>
  </si>
  <si>
    <t>Galium jepsonii</t>
  </si>
  <si>
    <t>Jepson's Bedstraw</t>
  </si>
  <si>
    <t>Galium kamtschaticum</t>
  </si>
  <si>
    <t>Boreal Bedstraw</t>
  </si>
  <si>
    <t>Galium wrightii</t>
  </si>
  <si>
    <t>Wright's Bedstraw</t>
  </si>
  <si>
    <t>Gambelia speciosa</t>
  </si>
  <si>
    <t>Showy Island Snapdragon</t>
  </si>
  <si>
    <t>Gaultheria hispidula</t>
  </si>
  <si>
    <t>Creeping Snowberry</t>
  </si>
  <si>
    <t>Gaura neomexicana</t>
  </si>
  <si>
    <t>New Mexico Gaura</t>
  </si>
  <si>
    <t>Gaura neomexicana ssp. coloradensis</t>
  </si>
  <si>
    <t>Colorado Butterfly Plant</t>
  </si>
  <si>
    <t>G3T2</t>
  </si>
  <si>
    <t>Gaura neomexicana ssp. neomexicana</t>
  </si>
  <si>
    <t>New Mexico Butterfly-weed</t>
  </si>
  <si>
    <t>Gentiana douglasiana</t>
  </si>
  <si>
    <t>Swamp Gentian</t>
  </si>
  <si>
    <t>Gentiana glauca</t>
  </si>
  <si>
    <t>Glaucous Gentian</t>
  </si>
  <si>
    <t>Gentiana plurisetosa</t>
  </si>
  <si>
    <t>Bristly Gentian</t>
  </si>
  <si>
    <t>Gentiana setigera</t>
  </si>
  <si>
    <t>Elegant Gentian</t>
  </si>
  <si>
    <t>Gentianella tenella</t>
  </si>
  <si>
    <t>Dane's Gentian</t>
  </si>
  <si>
    <t>Gentianella tortuosa</t>
  </si>
  <si>
    <t>Utah Gentian</t>
  </si>
  <si>
    <t>Gentianopsis barbellata</t>
  </si>
  <si>
    <t>Perennial Fringed Gentian</t>
  </si>
  <si>
    <t>Geum rivale</t>
  </si>
  <si>
    <t>Purple Avens</t>
  </si>
  <si>
    <t>Geum rossii var. depressum</t>
  </si>
  <si>
    <t>Ross' Avens</t>
  </si>
  <si>
    <t>Gilia caespitosa</t>
  </si>
  <si>
    <t>Wonderland Alice-flower</t>
  </si>
  <si>
    <t>Gilia haydenii</t>
  </si>
  <si>
    <t>San Juan Gilia</t>
  </si>
  <si>
    <t>Gilia heterostyla</t>
  </si>
  <si>
    <t>Cactus Flat Gily-flower</t>
  </si>
  <si>
    <t>Gilia leptomeria</t>
  </si>
  <si>
    <t>Great Basin Gilia</t>
  </si>
  <si>
    <t>Gilia mcvickerae</t>
  </si>
  <si>
    <t>Desert Gilia</t>
  </si>
  <si>
    <t>G2G4Q</t>
  </si>
  <si>
    <t>Gilia millefoliata</t>
  </si>
  <si>
    <t>Dark-eyed Gilia</t>
  </si>
  <si>
    <t>Gilia nyensis</t>
  </si>
  <si>
    <t>Nye Gilia</t>
  </si>
  <si>
    <t>Gilia penstemonoides</t>
  </si>
  <si>
    <t>Beardtongue Gilia</t>
  </si>
  <si>
    <t>Gilia ripleyi</t>
  </si>
  <si>
    <t>Ripley's Gilia</t>
  </si>
  <si>
    <t>Gilia sedifolia</t>
  </si>
  <si>
    <t>Stonecrop Gily-flower</t>
  </si>
  <si>
    <t>Gilia sinistra</t>
  </si>
  <si>
    <t>Alva Day's Gily-flower</t>
  </si>
  <si>
    <t>Gilia stenothyrsa</t>
  </si>
  <si>
    <t>Narrow-stem Gilia</t>
  </si>
  <si>
    <t>Githopsis specularioides</t>
  </si>
  <si>
    <t>Common Blue-cup</t>
  </si>
  <si>
    <t>Githopsis tenella</t>
  </si>
  <si>
    <t>Tube-flower Bluecup</t>
  </si>
  <si>
    <t>Glossopetalon clokeyi</t>
  </si>
  <si>
    <t>Clokey's Greasebush</t>
  </si>
  <si>
    <t>Glossopetalon planitierum</t>
  </si>
  <si>
    <t>Texas Greasebush</t>
  </si>
  <si>
    <t>Glossopetalon pungens</t>
  </si>
  <si>
    <t>Pacific Greasebush</t>
  </si>
  <si>
    <t>Glossopetalon spinescens var. meionandrum</t>
  </si>
  <si>
    <t>Utah Greasebush</t>
  </si>
  <si>
    <t>Glyceria leptostachya</t>
  </si>
  <si>
    <t>Slim-head Mannagrass</t>
  </si>
  <si>
    <t>Gnaphalium exilifolium</t>
  </si>
  <si>
    <t>Slender Cudweed</t>
  </si>
  <si>
    <t>Goodmania luteola</t>
  </si>
  <si>
    <t>Golden Goodmania</t>
  </si>
  <si>
    <t>Goodyera repens</t>
  </si>
  <si>
    <t>Dwarf Rattlesnake-plantain</t>
  </si>
  <si>
    <t>Gratiola heterosepala</t>
  </si>
  <si>
    <t>Boggs Lake Hedge-hyssop</t>
  </si>
  <si>
    <t>Grindelia arizonica</t>
  </si>
  <si>
    <t>Arizona Gumweed</t>
  </si>
  <si>
    <t>Grindelia columbiana</t>
  </si>
  <si>
    <t>Columbian Gumweed</t>
  </si>
  <si>
    <t>Grindelia decumbens</t>
  </si>
  <si>
    <t>Reclined Gumweed</t>
  </si>
  <si>
    <t>Grindelia fastigiata</t>
  </si>
  <si>
    <t>Pointed Gumweed</t>
  </si>
  <si>
    <t>Grindelia fraxinopratensis</t>
  </si>
  <si>
    <t>Ash Meadows Gumweed</t>
  </si>
  <si>
    <t>Grindelia howellii</t>
  </si>
  <si>
    <t>Howell's Gumweed</t>
  </si>
  <si>
    <t>Grindelia inornata var. angusta</t>
  </si>
  <si>
    <t>Colorado Gumweed</t>
  </si>
  <si>
    <t>G4T2?</t>
  </si>
  <si>
    <t>Grindelia inornata var. inornata</t>
  </si>
  <si>
    <t>Grindelia subalpina</t>
  </si>
  <si>
    <t>Subalpine Gumweed</t>
  </si>
  <si>
    <t>Guilleminea densa</t>
  </si>
  <si>
    <t>Cottonflower</t>
  </si>
  <si>
    <t>Gutierrezia elegans</t>
  </si>
  <si>
    <t>Lone Mesa Snakeweed</t>
  </si>
  <si>
    <t>Gymnocarpium dryopteris</t>
  </si>
  <si>
    <t>Northern Oak Fern</t>
  </si>
  <si>
    <t>Hackelia bella</t>
  </si>
  <si>
    <t>Showy Stickseed</t>
  </si>
  <si>
    <t>Hackelia besseyi</t>
  </si>
  <si>
    <t>Bessey's Stickseed</t>
  </si>
  <si>
    <t>Hackelia ciliata</t>
  </si>
  <si>
    <t>Okanogan Stickseed</t>
  </si>
  <si>
    <t>Hackelia cinerea</t>
  </si>
  <si>
    <t>Gray Stickseed</t>
  </si>
  <si>
    <t>Hackelia cronquistii</t>
  </si>
  <si>
    <t>Cronquist's Stickseed</t>
  </si>
  <si>
    <t>Hackelia davisii</t>
  </si>
  <si>
    <t>Davis' Stickseed</t>
  </si>
  <si>
    <t>Hackelia diffusa var. diffusa</t>
  </si>
  <si>
    <t>Diffuse Stickseed</t>
  </si>
  <si>
    <t>Hackelia gracilenta</t>
  </si>
  <si>
    <t>Colorado Stickseed</t>
  </si>
  <si>
    <t>Hackelia hispida var. disjuncta</t>
  </si>
  <si>
    <t>Sagebrush Stickseed</t>
  </si>
  <si>
    <t>Hackelia hispida var. hispida</t>
  </si>
  <si>
    <t>Rough Stickseed</t>
  </si>
  <si>
    <t>Hackelia ophiobia</t>
  </si>
  <si>
    <t>Three Forks Stickseed</t>
  </si>
  <si>
    <t>Hackelia sharsmithii</t>
  </si>
  <si>
    <t>Sharsmith's Stickseed</t>
  </si>
  <si>
    <t>Hackelia venusta</t>
  </si>
  <si>
    <t>Halimolobos perplexa var. perplexa</t>
  </si>
  <si>
    <t>Puzzling Rockcress</t>
  </si>
  <si>
    <t>Halimolobos whitedii</t>
  </si>
  <si>
    <t>Whited's Rockcress</t>
  </si>
  <si>
    <t>Harbouria trachypleura</t>
  </si>
  <si>
    <t>Rough-rib Harbouria</t>
  </si>
  <si>
    <t>Hazardia brickellioides</t>
  </si>
  <si>
    <t>Brickell's Hazardia</t>
  </si>
  <si>
    <t>Hazardia cana</t>
  </si>
  <si>
    <t>San Clemente Island Hazardia</t>
  </si>
  <si>
    <t>Hedyotis nigricans</t>
  </si>
  <si>
    <t>Narrowleaf Summer Bluet</t>
  </si>
  <si>
    <t>Hedysarum occidentale</t>
  </si>
  <si>
    <t>Western Sweet-vetch</t>
  </si>
  <si>
    <t>Helianthella castanea</t>
  </si>
  <si>
    <t>Diablo Rockrose</t>
  </si>
  <si>
    <t>Helianthella microcephala</t>
  </si>
  <si>
    <t>Small-head Rockrose</t>
  </si>
  <si>
    <t>Helianthemum bicknellii</t>
  </si>
  <si>
    <t>Plains Frostweed</t>
  </si>
  <si>
    <t>Rock-Rose Family</t>
  </si>
  <si>
    <t>Helianthus anomalus</t>
  </si>
  <si>
    <t>Western Sunflower</t>
  </si>
  <si>
    <t>Hemizonia clementina</t>
  </si>
  <si>
    <t>Catalina Tarweed</t>
  </si>
  <si>
    <t>Hemizonia floribunda</t>
  </si>
  <si>
    <t>Tecate Tarweed</t>
  </si>
  <si>
    <t>Hemizonia minthornii</t>
  </si>
  <si>
    <t>Santa Susana Tarweed</t>
  </si>
  <si>
    <t>Hemizonia mohavensis</t>
  </si>
  <si>
    <t>Mohave Tarplant</t>
  </si>
  <si>
    <t>Hemizonia pungens</t>
  </si>
  <si>
    <t>Common Tarweed</t>
  </si>
  <si>
    <t>Herrickia horrida</t>
  </si>
  <si>
    <t>Horrid Herrickia</t>
  </si>
  <si>
    <t>Hesperevax caulescens</t>
  </si>
  <si>
    <t>Involucrate Evax</t>
  </si>
  <si>
    <t>Hesperolinon adenophyllum</t>
  </si>
  <si>
    <t>Glandular Western Flax</t>
  </si>
  <si>
    <t>Flax Family</t>
  </si>
  <si>
    <t>Hesperolinon bicarpellatum</t>
  </si>
  <si>
    <t>Two-carpel Dwarf-flax</t>
  </si>
  <si>
    <t>Hesperolinon breweri</t>
  </si>
  <si>
    <t>Brewer's Dwarf-flax</t>
  </si>
  <si>
    <t>Hesperolinon congestum</t>
  </si>
  <si>
    <t>Marin Western Flax</t>
  </si>
  <si>
    <t>Hesperolinon drymarioides</t>
  </si>
  <si>
    <t>Drymary Dwarf-flax</t>
  </si>
  <si>
    <t>Heteranthera dubia</t>
  </si>
  <si>
    <t>Grassleaf Mud-plantain</t>
  </si>
  <si>
    <t>Heterosperma pinnatum</t>
  </si>
  <si>
    <t>Fine-leaf Heterospema</t>
  </si>
  <si>
    <t>Heterotheca barbata</t>
  </si>
  <si>
    <t>Spokane False Golden-aster</t>
  </si>
  <si>
    <t>Heterotheca oregona</t>
  </si>
  <si>
    <t>Oregon Goldenaster</t>
  </si>
  <si>
    <t>Heterotheca zionensis</t>
  </si>
  <si>
    <t>Zion Goldenaster</t>
  </si>
  <si>
    <t>Heuchera bracteata</t>
  </si>
  <si>
    <t>Rocky Mountain Alumroot</t>
  </si>
  <si>
    <t>Heuchera duranii</t>
  </si>
  <si>
    <t>Duran's Heuchera</t>
  </si>
  <si>
    <t>Heuchera grossulariifolia var. tenuifolia</t>
  </si>
  <si>
    <t>Gooseberry-leaf Alumroot</t>
  </si>
  <si>
    <t>Heuchera hallii</t>
  </si>
  <si>
    <t>Front Range Alum-root</t>
  </si>
  <si>
    <t>Heuchera hirsutissima</t>
  </si>
  <si>
    <t>Shaggy-hair Alumroot</t>
  </si>
  <si>
    <t>Heuchera merriamii</t>
  </si>
  <si>
    <t>Merriam's Alumroot</t>
  </si>
  <si>
    <t>Heuchera richardsonii</t>
  </si>
  <si>
    <t>Richardson's Alumroot</t>
  </si>
  <si>
    <t>Heuchera rubescens</t>
  </si>
  <si>
    <t>Pink Alumroot</t>
  </si>
  <si>
    <t>Hoita strobilina</t>
  </si>
  <si>
    <t>Loma Prieta Scurfpea</t>
  </si>
  <si>
    <t>Horkelia hendersonii</t>
  </si>
  <si>
    <t>Henderson's Horkelia</t>
  </si>
  <si>
    <t>Horkelia hispidula</t>
  </si>
  <si>
    <t>White Mountains Horkelia</t>
  </si>
  <si>
    <t>Horkelia marinensis</t>
  </si>
  <si>
    <t>Pt. Reyes Horkelia</t>
  </si>
  <si>
    <t>Horkelia parryi</t>
  </si>
  <si>
    <t>Parry's Horkelia</t>
  </si>
  <si>
    <t>Horkelia sericata</t>
  </si>
  <si>
    <t>Howell's Horkelia</t>
  </si>
  <si>
    <t>Horkelia tenuiloba</t>
  </si>
  <si>
    <t>Santa Rosa Oceanspray</t>
  </si>
  <si>
    <t>Horkelia truncata</t>
  </si>
  <si>
    <t>Romona Horkelia</t>
  </si>
  <si>
    <t>Horkelia yadonii</t>
  </si>
  <si>
    <t>Yadon's Horkelia</t>
  </si>
  <si>
    <t>Howellia aquatilis</t>
  </si>
  <si>
    <t>Water Howellia</t>
  </si>
  <si>
    <t>Howelliella ovata</t>
  </si>
  <si>
    <t>Oval-leaf Snapdragon</t>
  </si>
  <si>
    <t>Hulsea brevifolia</t>
  </si>
  <si>
    <t>Shortleaf Hulsea</t>
  </si>
  <si>
    <t>Hulsea californica</t>
  </si>
  <si>
    <t>San Diego Hulsea</t>
  </si>
  <si>
    <t>Hydrocotyle ranunculoides</t>
  </si>
  <si>
    <t>Floating Marsh-pennywort</t>
  </si>
  <si>
    <t>Hymenoxys helenioides</t>
  </si>
  <si>
    <t>Intermountain Bitterweed</t>
  </si>
  <si>
    <t>Hymenoxys lemmonii</t>
  </si>
  <si>
    <t>Lemmon's Bitterweed</t>
  </si>
  <si>
    <t>Hypericum majus</t>
  </si>
  <si>
    <t>Larger Canadian St. John's-wort</t>
  </si>
  <si>
    <t>Iliamna latibracteata</t>
  </si>
  <si>
    <t>California Globe-mallow</t>
  </si>
  <si>
    <t>Iliamna longisepala</t>
  </si>
  <si>
    <t>Long-sepal Globemallow</t>
  </si>
  <si>
    <t>Iliamna rivularis</t>
  </si>
  <si>
    <t>Streambank Globemallow</t>
  </si>
  <si>
    <t>Impatiens aurella</t>
  </si>
  <si>
    <t>Pale-yellow Jewel-weed</t>
  </si>
  <si>
    <t>Impatiens ecalcarata</t>
  </si>
  <si>
    <t>Spurless Touch-me-not</t>
  </si>
  <si>
    <t>Imperata brevifolia</t>
  </si>
  <si>
    <t>California Satintail</t>
  </si>
  <si>
    <t>Ionactis caelestis</t>
  </si>
  <si>
    <t>Spring Mountain Ankle-aster</t>
  </si>
  <si>
    <t>Ipomopsis aggregata ssp. weberi</t>
  </si>
  <si>
    <t>Weber's Scarlet Gilia</t>
  </si>
  <si>
    <t>Ipomopsis congesta ssp. crebrifolia</t>
  </si>
  <si>
    <t>Compact Gilia</t>
  </si>
  <si>
    <t>Ipomopsis globularis</t>
  </si>
  <si>
    <t>Globe Gilia</t>
  </si>
  <si>
    <t>Ipomopsis multiflora</t>
  </si>
  <si>
    <t>Many-flower Standing-cypress</t>
  </si>
  <si>
    <t>Ipomopsis polyantha</t>
  </si>
  <si>
    <t>Archuleta County Standing-cypress</t>
  </si>
  <si>
    <t>PE: Proposed endangered</t>
  </si>
  <si>
    <t>Ipomopsis tenuifolia</t>
  </si>
  <si>
    <t>Slenderleaf Ipomopsis</t>
  </si>
  <si>
    <t>Isoetes nuttallii</t>
  </si>
  <si>
    <t>Nuttall's Quillwort</t>
  </si>
  <si>
    <t>Isoetes occidentalis</t>
  </si>
  <si>
    <t>Western Quillwort</t>
  </si>
  <si>
    <t>Iva hayesiana</t>
  </si>
  <si>
    <t>San Diego Marsh-elder</t>
  </si>
  <si>
    <t>Ivesia aperta</t>
  </si>
  <si>
    <t>Sierra Valley Ivesia</t>
  </si>
  <si>
    <t>Ivesia arizonica</t>
  </si>
  <si>
    <t>Rock-whitefeather</t>
  </si>
  <si>
    <t>Ivesia cryptocaulis</t>
  </si>
  <si>
    <t>Hidden Ivesia</t>
  </si>
  <si>
    <t>Ivesia jaegeri</t>
  </si>
  <si>
    <t>Jaeger's Ivesia</t>
  </si>
  <si>
    <t>Ivesia kingii</t>
  </si>
  <si>
    <t>King's Ivesia</t>
  </si>
  <si>
    <t>Ivesia paniculata</t>
  </si>
  <si>
    <t>Ash Creek Ivesia</t>
  </si>
  <si>
    <t>Ivesia pityocharis</t>
  </si>
  <si>
    <t>Pine Nut Ivesia</t>
  </si>
  <si>
    <t>Ivesia rhypara</t>
  </si>
  <si>
    <t>Grimy Ivesia</t>
  </si>
  <si>
    <t>Ivesia shockleyi</t>
  </si>
  <si>
    <t>Shockley's Ivesia</t>
  </si>
  <si>
    <t>Ivesia unguiculata</t>
  </si>
  <si>
    <t>Yosemite Ivesia</t>
  </si>
  <si>
    <t>Ivesia webberi</t>
  </si>
  <si>
    <t>Webber Ivesia</t>
  </si>
  <si>
    <t>Jamesia tetrapetala</t>
  </si>
  <si>
    <t>Waxflower</t>
  </si>
  <si>
    <t>Hydrangea Family</t>
  </si>
  <si>
    <t>Jepsonia heterandra</t>
  </si>
  <si>
    <t>Foothill Jepsonia</t>
  </si>
  <si>
    <t>Johanneshowellia crateriorum</t>
  </si>
  <si>
    <t>Juncus biglumis</t>
  </si>
  <si>
    <t>Two-flower Rush</t>
  </si>
  <si>
    <t>Rush Family</t>
  </si>
  <si>
    <t>Juncus brachycephalus</t>
  </si>
  <si>
    <t>Small-head Rush</t>
  </si>
  <si>
    <t>Juncus brevicaudatus</t>
  </si>
  <si>
    <t>Narrow-panicle Rush</t>
  </si>
  <si>
    <t>Juncus breweri</t>
  </si>
  <si>
    <t>Brewer's Rush</t>
  </si>
  <si>
    <t>Juncus bryoides</t>
  </si>
  <si>
    <t>Moss Rush</t>
  </si>
  <si>
    <t>Juncus ensifolius</t>
  </si>
  <si>
    <t>Three-stamened Rush</t>
  </si>
  <si>
    <t>Juncus filiformis</t>
  </si>
  <si>
    <t>Thread Rush</t>
  </si>
  <si>
    <t>Juncus hemiendytus var. hemiendytus</t>
  </si>
  <si>
    <t>Dwarf Rush</t>
  </si>
  <si>
    <t>Juncus howellii</t>
  </si>
  <si>
    <t>Howell's Rush</t>
  </si>
  <si>
    <t>Juncus kelloggii</t>
  </si>
  <si>
    <t>Kellogg's Rush</t>
  </si>
  <si>
    <t>Juncus tiehmii</t>
  </si>
  <si>
    <t>Tiehm's Rush</t>
  </si>
  <si>
    <t>Juncus tweedyi</t>
  </si>
  <si>
    <t>Tweedy's Rush</t>
  </si>
  <si>
    <t>Juncus uncialis</t>
  </si>
  <si>
    <t>Inch-high Rush</t>
  </si>
  <si>
    <t>Juncus vaseyi</t>
  </si>
  <si>
    <t>Vasey's Rush</t>
  </si>
  <si>
    <t>Juniperus maritima</t>
  </si>
  <si>
    <t>Seaside Juniper</t>
  </si>
  <si>
    <t>Kalmiopsis fragrans</t>
  </si>
  <si>
    <t>North Umpqua Kalmiopsis</t>
  </si>
  <si>
    <t>Kalmiopsis leachiana</t>
  </si>
  <si>
    <t>Oregon Kalmiopsis</t>
  </si>
  <si>
    <t>Kobresia simpliciuscula</t>
  </si>
  <si>
    <t>Simple Kobresia</t>
  </si>
  <si>
    <t>Kochia californica</t>
  </si>
  <si>
    <t>California Summer-cypress</t>
  </si>
  <si>
    <t>Koenigia islandica</t>
  </si>
  <si>
    <t>Island Koenigia</t>
  </si>
  <si>
    <t>Krigia biflora</t>
  </si>
  <si>
    <t>Two-flower Dwarf-dandelion</t>
  </si>
  <si>
    <t>Kumlienia cooleyae</t>
  </si>
  <si>
    <t>Cooley's Buttercup</t>
  </si>
  <si>
    <t>Lasthenia glaberrima</t>
  </si>
  <si>
    <t>Smooth Goldfields</t>
  </si>
  <si>
    <t>Lasthenia minor</t>
  </si>
  <si>
    <t>Small Baeria</t>
  </si>
  <si>
    <t>Lathyrus grimesii</t>
  </si>
  <si>
    <t>Grime's Vetchling</t>
  </si>
  <si>
    <t>Lathyrus hitchcockianus</t>
  </si>
  <si>
    <t>Bullfrog Hills Sweetpea</t>
  </si>
  <si>
    <t>Lathyrus holochlorus</t>
  </si>
  <si>
    <t>Thinleaf Peavine</t>
  </si>
  <si>
    <t>Lathyrus torreyi</t>
  </si>
  <si>
    <t>Torrey's Peavine</t>
  </si>
  <si>
    <t>Lathyrus vestitus ssp. bolanderi</t>
  </si>
  <si>
    <t>Common Pacific Peavine</t>
  </si>
  <si>
    <t>Layia carnosa</t>
  </si>
  <si>
    <t>Beach Tidy-tips</t>
  </si>
  <si>
    <t>Layia discoidea</t>
  </si>
  <si>
    <t>Rayless Layia</t>
  </si>
  <si>
    <t>Layia heterotricha</t>
  </si>
  <si>
    <t>Pale-yellow Layia</t>
  </si>
  <si>
    <t>Layia septentrionalis</t>
  </si>
  <si>
    <t>Colusa Tidy-tips</t>
  </si>
  <si>
    <t>Legenere limosa</t>
  </si>
  <si>
    <t>False Venus'-looking-glass</t>
  </si>
  <si>
    <t>Lembertia congdonii</t>
  </si>
  <si>
    <t>San Joaquin Woolly Threads</t>
  </si>
  <si>
    <t>Lepechinia cardiophylla</t>
  </si>
  <si>
    <t>Heart-shaped Pitcher Sage</t>
  </si>
  <si>
    <t>Lepechinia fragrans</t>
  </si>
  <si>
    <t>Fragrant Pitcher-sage</t>
  </si>
  <si>
    <t>Lepechinia ganderi</t>
  </si>
  <si>
    <t>Gander's Pitcher Sage</t>
  </si>
  <si>
    <t>Lepidium crenatum</t>
  </si>
  <si>
    <t>Alkaline Pepperwort</t>
  </si>
  <si>
    <t>Lepidium davisii</t>
  </si>
  <si>
    <t>Davis' Peppercress</t>
  </si>
  <si>
    <t>Lepidium huberi</t>
  </si>
  <si>
    <t>Huber's Pepperwort</t>
  </si>
  <si>
    <t>Lepidium integrifolium</t>
  </si>
  <si>
    <t>Thickleaf Pepperwort</t>
  </si>
  <si>
    <t>Lepidium nanum</t>
  </si>
  <si>
    <t>Southwestern Pepper-grass</t>
  </si>
  <si>
    <t>Lepidium oxycarpum</t>
  </si>
  <si>
    <t>Sharp-pod Pepper-grass</t>
  </si>
  <si>
    <t>Lepidium papilliferum</t>
  </si>
  <si>
    <t>Slick-spot Pepper-grass</t>
  </si>
  <si>
    <t>Lepidium paysonii</t>
  </si>
  <si>
    <t>Payson's Pepperwort</t>
  </si>
  <si>
    <t>Leptodactylon glabrum</t>
  </si>
  <si>
    <t>Owyhee Prickly-phlox</t>
  </si>
  <si>
    <t>Lesquerella arenosa var. argillosa</t>
  </si>
  <si>
    <t>Secund Bladderpod</t>
  </si>
  <si>
    <t>Lesquerella calcicola</t>
  </si>
  <si>
    <t>Rocky Mountain Bladderpod</t>
  </si>
  <si>
    <t>Lesquerella carinata</t>
  </si>
  <si>
    <t>Keeled Bladderpod</t>
  </si>
  <si>
    <t>Lesquerella congesta</t>
  </si>
  <si>
    <t>Dudley Bluffs Bladderpod</t>
  </si>
  <si>
    <t>Lesquerella fremontii</t>
  </si>
  <si>
    <t>Fremont's Bladderpod</t>
  </si>
  <si>
    <t>Lesquerella garrettii</t>
  </si>
  <si>
    <t>Garrett's Bladderpod</t>
  </si>
  <si>
    <t>Lesquerella macrocarpa</t>
  </si>
  <si>
    <t>Large-fruited Bladderpod</t>
  </si>
  <si>
    <t>Lesquerella multiceps</t>
  </si>
  <si>
    <t>Western Bladderpod</t>
  </si>
  <si>
    <t>Lesquerella parviflora</t>
  </si>
  <si>
    <t>Piceance Bladderpod</t>
  </si>
  <si>
    <t>Lesquerella parvula</t>
  </si>
  <si>
    <t>Pygmy Bladderpod</t>
  </si>
  <si>
    <t>Lesquerella paysonii</t>
  </si>
  <si>
    <t>Payson's Bladderpod</t>
  </si>
  <si>
    <t>Lesquerella pendula</t>
  </si>
  <si>
    <t>Snake Range Bladderpod</t>
  </si>
  <si>
    <t>Lesquerella prostrata</t>
  </si>
  <si>
    <t>Prostrate Bladderpod</t>
  </si>
  <si>
    <t>Lesquerella pruinosa</t>
  </si>
  <si>
    <t>Frosty Bladderpod</t>
  </si>
  <si>
    <t>Lesquerella pulchella</t>
  </si>
  <si>
    <t>Beautiful Bladderpod</t>
  </si>
  <si>
    <t>Lesquerella rubicundula</t>
  </si>
  <si>
    <t>Bryce Bladderpod</t>
  </si>
  <si>
    <t>Lesquerella subumbellata</t>
  </si>
  <si>
    <t>Parasol Bladderpod</t>
  </si>
  <si>
    <t>Lesquerella tuplashensis</t>
  </si>
  <si>
    <t>White Bluffs Bladderpod</t>
  </si>
  <si>
    <t>Lesquerella vicina</t>
  </si>
  <si>
    <t>Montrose Bladderpod</t>
  </si>
  <si>
    <t>Lessingia hololeuca</t>
  </si>
  <si>
    <t>Woolly-head Lessingia</t>
  </si>
  <si>
    <t>Lessingia tenuis</t>
  </si>
  <si>
    <t>Spring Vinegar-weed</t>
  </si>
  <si>
    <t>Lewisia cantelovii</t>
  </si>
  <si>
    <t>Cantelow's Lewisia</t>
  </si>
  <si>
    <t>Lewisia disepala</t>
  </si>
  <si>
    <t>Yosemite Lewisia</t>
  </si>
  <si>
    <t>Lewisia maguirei</t>
  </si>
  <si>
    <t>Maguire's Bitteroot</t>
  </si>
  <si>
    <t>Lewisia rediviva</t>
  </si>
  <si>
    <t>Oregon Bitterroot</t>
  </si>
  <si>
    <t>Lewisia sacajaweana</t>
  </si>
  <si>
    <t>Sacajawea's Bitter-Root</t>
  </si>
  <si>
    <t>Lewisia triphylla</t>
  </si>
  <si>
    <t>Three-leaf Bitterroot</t>
  </si>
  <si>
    <t>Liatris lancifolia</t>
  </si>
  <si>
    <t>Lanceleaf Gayfeather</t>
  </si>
  <si>
    <t>Liatris ligulistylis</t>
  </si>
  <si>
    <t>Strap-style Gayfeather</t>
  </si>
  <si>
    <t>Liatris squarrosa var. glabrata</t>
  </si>
  <si>
    <t>Scaly Gayfeather</t>
  </si>
  <si>
    <t>Ligusticum porteri</t>
  </si>
  <si>
    <t>Porter's Lovage</t>
  </si>
  <si>
    <t>Lilaeopsis masonii</t>
  </si>
  <si>
    <t>Mason's Lilaeopsis</t>
  </si>
  <si>
    <t>Lilium kelloggii</t>
  </si>
  <si>
    <t>Kellogg Lily</t>
  </si>
  <si>
    <t>Lilium occidentale</t>
  </si>
  <si>
    <t>Western Lily</t>
  </si>
  <si>
    <t>Lilium parryi</t>
  </si>
  <si>
    <t>Lemon Lily</t>
  </si>
  <si>
    <t>Lilium rubescens</t>
  </si>
  <si>
    <t>Lilac Lily</t>
  </si>
  <si>
    <t>Limosella acaulis</t>
  </si>
  <si>
    <t>Southern Mudwort</t>
  </si>
  <si>
    <t>Linanthus acicularis</t>
  </si>
  <si>
    <t>Bristly Desert-gold</t>
  </si>
  <si>
    <t>Linanthus arenicola</t>
  </si>
  <si>
    <t>Sand Linanthus</t>
  </si>
  <si>
    <t>Linanthus bolanderi</t>
  </si>
  <si>
    <t>Bolander's Desert-gold</t>
  </si>
  <si>
    <t>Linanthus concinnus</t>
  </si>
  <si>
    <t>San Gabriel Linanthus</t>
  </si>
  <si>
    <t>Linanthus grandiflorus</t>
  </si>
  <si>
    <t>Large-flower Desert-gold</t>
  </si>
  <si>
    <t>Linanthus jepsonii</t>
  </si>
  <si>
    <t>Jepson's Desert-trumpets</t>
  </si>
  <si>
    <t>Linanthus killipii</t>
  </si>
  <si>
    <t>Baldwin Lake Linanthus</t>
  </si>
  <si>
    <t>Linanthus liniflorus</t>
  </si>
  <si>
    <t>Flax-flower Desert-gold</t>
  </si>
  <si>
    <t>Linanthus oblanceolatus</t>
  </si>
  <si>
    <t>Sierra Nevada Linanthus</t>
  </si>
  <si>
    <t>Lindernia dubia var. anagallidea</t>
  </si>
  <si>
    <t>Yellowseed False Pimpernel</t>
  </si>
  <si>
    <t>Liparis loeselii</t>
  </si>
  <si>
    <t>Loesel's Twayblade</t>
  </si>
  <si>
    <t>Lipocarpha aristulata</t>
  </si>
  <si>
    <t>Drummond's Hemicarpha</t>
  </si>
  <si>
    <t>Listera borealis</t>
  </si>
  <si>
    <t>Northern Twayblade</t>
  </si>
  <si>
    <t>Lobelia cardinalis</t>
  </si>
  <si>
    <t>Cardinal-flower</t>
  </si>
  <si>
    <t>Lobelia dortmanna</t>
  </si>
  <si>
    <t>Water Lobelia</t>
  </si>
  <si>
    <t>Lobelia kalmii</t>
  </si>
  <si>
    <t>Kalm's Lobelia</t>
  </si>
  <si>
    <t>Loeflingia squarrosa ssp. squarrosa</t>
  </si>
  <si>
    <t>Spreading Loeflingia</t>
  </si>
  <si>
    <t>Loiseleuria procumbens</t>
  </si>
  <si>
    <t>Alpine-azalea</t>
  </si>
  <si>
    <t>Lomatium attenuatum</t>
  </si>
  <si>
    <t>Taper-tip Desert-parsley</t>
  </si>
  <si>
    <t>Lomatium bicolor var. bicolor</t>
  </si>
  <si>
    <t>Bicolor Biscuitroot</t>
  </si>
  <si>
    <t>Lomatium bicolor var. leptocarpum</t>
  </si>
  <si>
    <t>Wasatch Biscuitroot</t>
  </si>
  <si>
    <t>Lomatium bradshawii</t>
  </si>
  <si>
    <t>Bradshaw's Desert-parsley</t>
  </si>
  <si>
    <t>Lomatium brandegeei</t>
  </si>
  <si>
    <t>Brandegee's Desert-parsley</t>
  </si>
  <si>
    <t>Lomatium concinnum</t>
  </si>
  <si>
    <t>Colorado Desert-parsley</t>
  </si>
  <si>
    <t>Lomatium cookii</t>
  </si>
  <si>
    <t>Agate Desert Lomatium</t>
  </si>
  <si>
    <t>Lomatium cuspidatum</t>
  </si>
  <si>
    <t>Wenatchee Desert-parsley</t>
  </si>
  <si>
    <t>Lomatium eastwoodiae</t>
  </si>
  <si>
    <t>Eastwood's Desert-parsley</t>
  </si>
  <si>
    <t>Lomatium engelmannii</t>
  </si>
  <si>
    <t>Engelmann Lomatium</t>
  </si>
  <si>
    <t>Lomatium erythrocarpum</t>
  </si>
  <si>
    <t>Red-fruited Lomatium</t>
  </si>
  <si>
    <t>Lomatium foeniculaceum ssp. macdougalii</t>
  </si>
  <si>
    <t>Desert-parsley</t>
  </si>
  <si>
    <t>Lomatium greenmanii</t>
  </si>
  <si>
    <t>Greenman's Lomatium</t>
  </si>
  <si>
    <t>Lomatium hooveri</t>
  </si>
  <si>
    <t>Hoover's Desert-parsley</t>
  </si>
  <si>
    <t>Lomatium insulare</t>
  </si>
  <si>
    <t>San Nicolas Island Lomatium</t>
  </si>
  <si>
    <t>Lomatium laevigatum</t>
  </si>
  <si>
    <t>Smooth Desert-parsley</t>
  </si>
  <si>
    <t>Lomatium latilobum</t>
  </si>
  <si>
    <t>Canyonlands Lomatium</t>
  </si>
  <si>
    <t>Lomatium nuttallii</t>
  </si>
  <si>
    <t>Nuttall's Desert-parsley</t>
  </si>
  <si>
    <t>Lomatium packardiae</t>
  </si>
  <si>
    <t>Packard's Desert-parsley</t>
  </si>
  <si>
    <t>Lomatium quintuplex</t>
  </si>
  <si>
    <t>Umtanum Desert-parsley</t>
  </si>
  <si>
    <t>Lomatium repostum</t>
  </si>
  <si>
    <t>Napa Lomatium</t>
  </si>
  <si>
    <t>Lomatium rollinsii</t>
  </si>
  <si>
    <t>Rollins' Lomatium</t>
  </si>
  <si>
    <t>Lomatium roseanum</t>
  </si>
  <si>
    <t>Rose-flower Desert-parsley</t>
  </si>
  <si>
    <t>Lomatium salmoniflorum</t>
  </si>
  <si>
    <t>Salmon-flower Desert-parsley</t>
  </si>
  <si>
    <t>Lomatium sandbergii</t>
  </si>
  <si>
    <t>Sandberg's Desert-parsley</t>
  </si>
  <si>
    <t>Lomatium serpentinum</t>
  </si>
  <si>
    <t>Snake Canyon Desert-parsley</t>
  </si>
  <si>
    <t>Lomatium suksdorfii</t>
  </si>
  <si>
    <t>Suksdorf's Desert-parsley</t>
  </si>
  <si>
    <t>Lomatium thompsonii</t>
  </si>
  <si>
    <t>Thompson's Desert-parsley</t>
  </si>
  <si>
    <t>Lomatium tuberosum</t>
  </si>
  <si>
    <t>Lophochlaena oregona</t>
  </si>
  <si>
    <t>Oregon Semaphore Grass</t>
  </si>
  <si>
    <t>Lotus haydonii</t>
  </si>
  <si>
    <t>Haydon's Trefoil</t>
  </si>
  <si>
    <t>Luina serpentina</t>
  </si>
  <si>
    <t>Colonial Luina</t>
  </si>
  <si>
    <t>Lupinus alpicola</t>
  </si>
  <si>
    <t>Mount Adams Lupine</t>
  </si>
  <si>
    <t>Lupinus ammophilus</t>
  </si>
  <si>
    <t>Sand Lupine</t>
  </si>
  <si>
    <t>Lupinus amphibius</t>
  </si>
  <si>
    <t>Amphibious Lupine</t>
  </si>
  <si>
    <t>G1G3Q</t>
  </si>
  <si>
    <t>Lupinus arboreus</t>
  </si>
  <si>
    <t>Tree Lupine</t>
  </si>
  <si>
    <t>Lupinus bakeri</t>
  </si>
  <si>
    <t>Baker's Lupine</t>
  </si>
  <si>
    <t>Lupinus crassus</t>
  </si>
  <si>
    <t>Payson's Lupine</t>
  </si>
  <si>
    <t>Lupinus densiflorus var. densiflorus</t>
  </si>
  <si>
    <t>Dense-flower Lupine</t>
  </si>
  <si>
    <t>Lupinus duranii</t>
  </si>
  <si>
    <t>Mono Lake Lupine</t>
  </si>
  <si>
    <t>Lupinus elatus</t>
  </si>
  <si>
    <t>Tall Silky Lupine</t>
  </si>
  <si>
    <t>Lupinus eximius</t>
  </si>
  <si>
    <t>San Mateo Bush Lupine</t>
  </si>
  <si>
    <t>Lupinus garfieldensis</t>
  </si>
  <si>
    <t>Garfield Lupine</t>
  </si>
  <si>
    <t>Lupinus gracilentus</t>
  </si>
  <si>
    <t>Slender Lupine</t>
  </si>
  <si>
    <t>Lupinus guadalupensis</t>
  </si>
  <si>
    <t>Guadalupe Island Lupine</t>
  </si>
  <si>
    <t>Lupinus holmgrenianus</t>
  </si>
  <si>
    <t>Holmgren Lupine</t>
  </si>
  <si>
    <t>Lupinus kingii</t>
  </si>
  <si>
    <t>King's Lupine</t>
  </si>
  <si>
    <t>Lupinus lapidicola</t>
  </si>
  <si>
    <t>Mt. Eddy Lupine</t>
  </si>
  <si>
    <t>Lupinus lutescens</t>
  </si>
  <si>
    <t>Yellow Lupine</t>
  </si>
  <si>
    <t>Lupinus malacophyllus</t>
  </si>
  <si>
    <t>Jaw-leaf Lupine</t>
  </si>
  <si>
    <t>Lupinus minimus</t>
  </si>
  <si>
    <t>Kettle Falls Lupine</t>
  </si>
  <si>
    <t>Lupinus mollis</t>
  </si>
  <si>
    <t>Soft Lupine</t>
  </si>
  <si>
    <t>Lupinus nevadensis</t>
  </si>
  <si>
    <t>Nevada Lupine</t>
  </si>
  <si>
    <t>Lupinus odoratus</t>
  </si>
  <si>
    <t>Mojave Lupine</t>
  </si>
  <si>
    <t>Lupinus oreganus var. kincaidii</t>
  </si>
  <si>
    <t>Kincaid's Lupine</t>
  </si>
  <si>
    <t>Lupinus ornatus</t>
  </si>
  <si>
    <t>Ornate Lupine</t>
  </si>
  <si>
    <t>Lupinus padre-crowleyi</t>
  </si>
  <si>
    <t>Father Crowley's Lupine</t>
  </si>
  <si>
    <t>Lupinus rivularis</t>
  </si>
  <si>
    <t>Riverbank Lupine</t>
  </si>
  <si>
    <t>Lupinus sabinianus</t>
  </si>
  <si>
    <t>Sabine's Lupine</t>
  </si>
  <si>
    <t>Lupinus sericeus</t>
  </si>
  <si>
    <t>Pursh's Silky Lupine</t>
  </si>
  <si>
    <t>Lupinus suksdorfii</t>
  </si>
  <si>
    <t>Suksdorf's Lupine</t>
  </si>
  <si>
    <t>Luzula arcuata</t>
  </si>
  <si>
    <t>Curved Woodrush</t>
  </si>
  <si>
    <t>Luzula subcapitata</t>
  </si>
  <si>
    <t>Colorado Wood-rush</t>
  </si>
  <si>
    <t>Lycopodiella inundata</t>
  </si>
  <si>
    <t>Bog Clubmoss</t>
  </si>
  <si>
    <t>Lycopodium alpinum</t>
  </si>
  <si>
    <t>Alpine Clubmoss</t>
  </si>
  <si>
    <t>Lycopodium dendroideum</t>
  </si>
  <si>
    <t>Treelike Clubmoss</t>
  </si>
  <si>
    <t>Lygodesmia dianthopsis</t>
  </si>
  <si>
    <t>Antelope Island Skeleton-plant</t>
  </si>
  <si>
    <t>Lygodesmia doloresensis</t>
  </si>
  <si>
    <t>Dolores River Skeleton-plant</t>
  </si>
  <si>
    <t>Machaeranthera arida</t>
  </si>
  <si>
    <t>Arid Tansy-aster</t>
  </si>
  <si>
    <t>Machaeranthera coloradoensis</t>
  </si>
  <si>
    <t>Colorado Tansy-aster</t>
  </si>
  <si>
    <t>Machaeranthera coloradoensis var. brandegeei</t>
  </si>
  <si>
    <t>Brandegee's Tansy-aster</t>
  </si>
  <si>
    <t>G3T2?</t>
  </si>
  <si>
    <t>Machaeranthera coloradoensis var. coloradoensis</t>
  </si>
  <si>
    <t>Machaerocarpus californicus</t>
  </si>
  <si>
    <t>Fringed Water-plantain</t>
  </si>
  <si>
    <t>Water-Plantain Family</t>
  </si>
  <si>
    <t>Madia doris-nilesiae</t>
  </si>
  <si>
    <t>Doris Nile's Madia</t>
  </si>
  <si>
    <t>Madia hallii</t>
  </si>
  <si>
    <t>Hall's Madia</t>
  </si>
  <si>
    <t>Madia nutans</t>
  </si>
  <si>
    <t>Nodding Tarweed</t>
  </si>
  <si>
    <t>Madia radiata</t>
  </si>
  <si>
    <t>Golden Tarweed</t>
  </si>
  <si>
    <t>Madia stebbinsii</t>
  </si>
  <si>
    <t>Stebbins' Madia</t>
  </si>
  <si>
    <t>Madia yosemitana</t>
  </si>
  <si>
    <t>Yosemite Tarweed</t>
  </si>
  <si>
    <t>Mahonia nevinii</t>
  </si>
  <si>
    <t>Nevin's Barberry</t>
  </si>
  <si>
    <t>Malacothamnus aboriginum</t>
  </si>
  <si>
    <t>Indian Valley Bushmallow</t>
  </si>
  <si>
    <t>Malacothamnus clementinus</t>
  </si>
  <si>
    <t>San Clemente Island Bushmallow</t>
  </si>
  <si>
    <t>Malacothamnus jonesii</t>
  </si>
  <si>
    <t>Jones Bushmallow</t>
  </si>
  <si>
    <t>Malacothrix incana</t>
  </si>
  <si>
    <t>Dune Malacothrix</t>
  </si>
  <si>
    <t>Malacothrix phaeocarpa</t>
  </si>
  <si>
    <t>Davis' Desert-dandelion</t>
  </si>
  <si>
    <t>Malaxis brachypoda</t>
  </si>
  <si>
    <t>White Adder's-mouth Orchid</t>
  </si>
  <si>
    <t>Meconella oregana</t>
  </si>
  <si>
    <t>White Meconella</t>
  </si>
  <si>
    <t>Melica subulata</t>
  </si>
  <si>
    <t>Alaska Onion Grass</t>
  </si>
  <si>
    <t>Mentzelia argillicola</t>
  </si>
  <si>
    <t>Pioche Blazingstar</t>
  </si>
  <si>
    <t>Blazingstar Family</t>
  </si>
  <si>
    <t>Mentzelia candelariae</t>
  </si>
  <si>
    <t>Candelaria Blazingstar</t>
  </si>
  <si>
    <t>Mentzelia chrysantha</t>
  </si>
  <si>
    <t>Gold Blazing Star</t>
  </si>
  <si>
    <t>Mentzelia cronquistii</t>
  </si>
  <si>
    <t>Cronquist's Stickleaf</t>
  </si>
  <si>
    <t>Mentzelia densa</t>
  </si>
  <si>
    <t>Royal Gorge Stickleaf</t>
  </si>
  <si>
    <t>Mentzelia eremophila</t>
  </si>
  <si>
    <t>Pinyon Blazingstar</t>
  </si>
  <si>
    <t>Mentzelia hirsutissima</t>
  </si>
  <si>
    <t>California Stickleaf</t>
  </si>
  <si>
    <t>Mentzelia inyoensis</t>
  </si>
  <si>
    <t>Inyo Blazingstar</t>
  </si>
  <si>
    <t>Mentzelia leucophylla</t>
  </si>
  <si>
    <t>Ash Meadows Blazingstar</t>
  </si>
  <si>
    <t>Mentzelia marginata</t>
  </si>
  <si>
    <t>Colorado Blazingstar</t>
  </si>
  <si>
    <t>Mentzelia mollis</t>
  </si>
  <si>
    <t>Smooth Stickleaf</t>
  </si>
  <si>
    <t>Mentzelia multicaulis</t>
  </si>
  <si>
    <t>Many-stem Stickleaf</t>
  </si>
  <si>
    <t>Mentzelia packardiae</t>
  </si>
  <si>
    <t>Packard's Mentzelia</t>
  </si>
  <si>
    <t>Mentzelia polita</t>
  </si>
  <si>
    <t>Polished Blazingstar</t>
  </si>
  <si>
    <t>Mentzelia pterosperma</t>
  </si>
  <si>
    <t>Wing-seed Blazingstar</t>
  </si>
  <si>
    <t>Mentzelia rhizomata</t>
  </si>
  <si>
    <t>Roan Cliffs Blazingstar</t>
  </si>
  <si>
    <t>Mentzelia sinuata</t>
  </si>
  <si>
    <t>Wavy-leaf Stickleaf</t>
  </si>
  <si>
    <t>Mentzelia speciosa</t>
  </si>
  <si>
    <t>Jeweled Blazingstar</t>
  </si>
  <si>
    <t>Mentzelia thompsonii</t>
  </si>
  <si>
    <t>Thompson Stickleaf</t>
  </si>
  <si>
    <t>Mentzelia tiehmii</t>
  </si>
  <si>
    <t>Mertensia alpina</t>
  </si>
  <si>
    <t>Alpine Bluebells</t>
  </si>
  <si>
    <t>Mertensia humilis</t>
  </si>
  <si>
    <t>Rocky Mountain Bluebells</t>
  </si>
  <si>
    <t>Mertensia platyphylla</t>
  </si>
  <si>
    <t>Broadleaf Bluebells</t>
  </si>
  <si>
    <t>Mertensia umbratilis</t>
  </si>
  <si>
    <t>Shade Bluebells</t>
  </si>
  <si>
    <t>Microseris borealis</t>
  </si>
  <si>
    <t>Northern Microseris</t>
  </si>
  <si>
    <t>Microseris howellii</t>
  </si>
  <si>
    <t>Howell's Silverpuffs</t>
  </si>
  <si>
    <t>Microseris paludosa</t>
  </si>
  <si>
    <t>Marsh Silver-puffs</t>
  </si>
  <si>
    <t>Microseris sylvatica</t>
  </si>
  <si>
    <t>Woodland Silverpuffs</t>
  </si>
  <si>
    <t>Mimulus angustifolius</t>
  </si>
  <si>
    <t>Mt. Rose Monkeyflower</t>
  </si>
  <si>
    <t>G1?Q</t>
  </si>
  <si>
    <t>Mimulus cusickii</t>
  </si>
  <si>
    <t>Cusick's Monkeyflower</t>
  </si>
  <si>
    <t>Mimulus eastwoodiae</t>
  </si>
  <si>
    <t>Eastwood's Monkeyflower</t>
  </si>
  <si>
    <t>Mimulus evanescens</t>
  </si>
  <si>
    <t>Disappearing Monkeyflower</t>
  </si>
  <si>
    <t>Mimulus exiguus</t>
  </si>
  <si>
    <t>San Bernardino Mountain Monkeyflower</t>
  </si>
  <si>
    <t>Mimulus gemmiparus</t>
  </si>
  <si>
    <t>Weber's Monkeyflower</t>
  </si>
  <si>
    <t>Mimulus glaucescens</t>
  </si>
  <si>
    <t>Shield-bract Monkeyflower</t>
  </si>
  <si>
    <t>Mimulus gracilipes</t>
  </si>
  <si>
    <t>Slenderstalk Monkeyflower</t>
  </si>
  <si>
    <t>Mimulus hymenophyllus</t>
  </si>
  <si>
    <t>Membrane-leaf Monkeyflower</t>
  </si>
  <si>
    <t>Mimulus inconspicuus</t>
  </si>
  <si>
    <t>Small-flower Monkeyflower</t>
  </si>
  <si>
    <t>Mimulus jungermannioides</t>
  </si>
  <si>
    <t>Hepatic Monkeyflower</t>
  </si>
  <si>
    <t>Mimulus laciniatus</t>
  </si>
  <si>
    <t>Cutleaf Monkeyflower</t>
  </si>
  <si>
    <t>Mimulus mohavensis</t>
  </si>
  <si>
    <t>Mojave Monkeyflower</t>
  </si>
  <si>
    <t>Mimulus norrisii</t>
  </si>
  <si>
    <t>Kaweah Monkeyflower</t>
  </si>
  <si>
    <t>Mimulus ovatus</t>
  </si>
  <si>
    <t>Eggleaf Monkeyflower</t>
  </si>
  <si>
    <t>Mimulus parryi</t>
  </si>
  <si>
    <t>Parry's Monkeyflower</t>
  </si>
  <si>
    <t>Mimulus pictus</t>
  </si>
  <si>
    <t>Calico Monkeyflower</t>
  </si>
  <si>
    <t>Mimulus pulsiferae</t>
  </si>
  <si>
    <t>Pulsifer's Monkeyflower</t>
  </si>
  <si>
    <t>Mimulus purpureus</t>
  </si>
  <si>
    <t>Little Purple Monkeyflower</t>
  </si>
  <si>
    <t>Mimulus rupicola</t>
  </si>
  <si>
    <t>Death Valley Monkeyflower</t>
  </si>
  <si>
    <t>Mimulus shevockii</t>
  </si>
  <si>
    <t>Kelso Creek Monkeyflower</t>
  </si>
  <si>
    <t>Mimulus suksdorfii</t>
  </si>
  <si>
    <t>Suksdorf's Monkeyflower</t>
  </si>
  <si>
    <t>Minuartia filiorum</t>
  </si>
  <si>
    <t>Thread-branch Stitchwort</t>
  </si>
  <si>
    <t>Minuartia macrantha</t>
  </si>
  <si>
    <t>House's Sandwort</t>
  </si>
  <si>
    <t>Minuartia nuttallii</t>
  </si>
  <si>
    <t>Nuttall's Sandwort</t>
  </si>
  <si>
    <t>Minuartia nuttallii ssp. fragilis</t>
  </si>
  <si>
    <t>Minuartia stricta</t>
  </si>
  <si>
    <t>Rock Sandwort</t>
  </si>
  <si>
    <t>Mirabilis alipes</t>
  </si>
  <si>
    <t>Watson's Four-o'clock</t>
  </si>
  <si>
    <t>Mirabilis decumbens</t>
  </si>
  <si>
    <t>Plains Four-o'clock</t>
  </si>
  <si>
    <t>Mirabilis macfarlanei</t>
  </si>
  <si>
    <t>Macfarlane's Four-o'clock</t>
  </si>
  <si>
    <t>Mirabilis oxybaphoides</t>
  </si>
  <si>
    <t>Spreading Four-o'clock</t>
  </si>
  <si>
    <t>Mirabilis pudica</t>
  </si>
  <si>
    <t>Bashful Four-o'clock</t>
  </si>
  <si>
    <t>Mirabilis rotundifolia</t>
  </si>
  <si>
    <t>Roundleaf Four-o'clock</t>
  </si>
  <si>
    <t>Monardella candicans</t>
  </si>
  <si>
    <t>Sierra Wildmint</t>
  </si>
  <si>
    <t>Monardella cinerea</t>
  </si>
  <si>
    <t>Gray Monardella</t>
  </si>
  <si>
    <t>Monardella crispa</t>
  </si>
  <si>
    <t>Crisp Monardella</t>
  </si>
  <si>
    <t>Monardella follettii</t>
  </si>
  <si>
    <t>Serpentine Mountainbalm</t>
  </si>
  <si>
    <t>Monardella odoratissima</t>
  </si>
  <si>
    <t>Mountain Wildmint</t>
  </si>
  <si>
    <t>Monardella purpurea</t>
  </si>
  <si>
    <t>Siskiyou Monardella</t>
  </si>
  <si>
    <t>Monardella robisonii</t>
  </si>
  <si>
    <t>Robison's Monardella</t>
  </si>
  <si>
    <t>Monolepis pusilla</t>
  </si>
  <si>
    <t>Red Poverty-weed</t>
  </si>
  <si>
    <t>Monotropa hypopithys</t>
  </si>
  <si>
    <t>American Pinesap</t>
  </si>
  <si>
    <t>Montia diffusa</t>
  </si>
  <si>
    <t>Diffuse Montia</t>
  </si>
  <si>
    <t>Montia howellii</t>
  </si>
  <si>
    <t>Howell's Miner's-lettuce</t>
  </si>
  <si>
    <t>Mucronea californica</t>
  </si>
  <si>
    <t>California Mucronea</t>
  </si>
  <si>
    <t>Muhlenbergia depauperata</t>
  </si>
  <si>
    <t>Six-weeks Muhly</t>
  </si>
  <si>
    <t>Muhlenbergia glomerata</t>
  </si>
  <si>
    <t>Marsh Muhly</t>
  </si>
  <si>
    <t>Muhlenbergia minutissima</t>
  </si>
  <si>
    <t>Least Muhly</t>
  </si>
  <si>
    <t>Muhlenbergia thurberi</t>
  </si>
  <si>
    <t>Thurber's Muhly</t>
  </si>
  <si>
    <t>Muilla clevelandii</t>
  </si>
  <si>
    <t>San Diego Goldenstar</t>
  </si>
  <si>
    <t>Muilla coronata</t>
  </si>
  <si>
    <t>Pigmy Muilla</t>
  </si>
  <si>
    <t>Musineon lineare</t>
  </si>
  <si>
    <t>Rydberg's Musineon</t>
  </si>
  <si>
    <t>Musineon tenuifolium</t>
  </si>
  <si>
    <t>Slender Wild Parsley</t>
  </si>
  <si>
    <t>Musineon vaginatum</t>
  </si>
  <si>
    <t>Rydberg's Parsley</t>
  </si>
  <si>
    <t>Myosurus nitidus</t>
  </si>
  <si>
    <t>Western Mousetail</t>
  </si>
  <si>
    <t>Myosurus sessilis</t>
  </si>
  <si>
    <t>Sessile Mousetail</t>
  </si>
  <si>
    <t>Myriophyllum ussuriense</t>
  </si>
  <si>
    <t>Asian Water-milfoil</t>
  </si>
  <si>
    <t>Myriophyllum verticillatum</t>
  </si>
  <si>
    <t>Whorled Water-milfoil</t>
  </si>
  <si>
    <t>Nama densum</t>
  </si>
  <si>
    <t>Matted Fiddleleaf</t>
  </si>
  <si>
    <t>Nama densum var. parviflorum</t>
  </si>
  <si>
    <t>Compact Fiddleleaf</t>
  </si>
  <si>
    <t>Nama dichotomum</t>
  </si>
  <si>
    <t>Livemore Fiddleleaf</t>
  </si>
  <si>
    <t>Nama hispidum</t>
  </si>
  <si>
    <t>Rough Fiddleleaf</t>
  </si>
  <si>
    <t>Navarretia cotulifolia</t>
  </si>
  <si>
    <t>Cotula Navarretia</t>
  </si>
  <si>
    <t>Navarretia eriocephala</t>
  </si>
  <si>
    <t>Hoary Navarretia</t>
  </si>
  <si>
    <t>Navarretia heterandra</t>
  </si>
  <si>
    <t>Tehama Navarretia</t>
  </si>
  <si>
    <t>Navarretia jaredii</t>
  </si>
  <si>
    <t>Paso Robles Navarretia</t>
  </si>
  <si>
    <t>Navarretia jepsonii</t>
  </si>
  <si>
    <t>Jepson's Navarretia</t>
  </si>
  <si>
    <t>Navarretia peninsularis</t>
  </si>
  <si>
    <t>Baja Navarretia</t>
  </si>
  <si>
    <t>Navarretia prostrata</t>
  </si>
  <si>
    <t>Prostrate Navarretia</t>
  </si>
  <si>
    <t>Navarretia tagetina</t>
  </si>
  <si>
    <t>Marigold Navarretia</t>
  </si>
  <si>
    <t>Navarretia willamettensis</t>
  </si>
  <si>
    <t>Nemacladus gracilis</t>
  </si>
  <si>
    <t>Slender Nemacladus</t>
  </si>
  <si>
    <t>Neoparrya lithophila</t>
  </si>
  <si>
    <t>Rock-loving Aletes</t>
  </si>
  <si>
    <t>Neostapfia colusana</t>
  </si>
  <si>
    <t>Colusa Grass</t>
  </si>
  <si>
    <t>Nicotiana attenuata</t>
  </si>
  <si>
    <t>Coyote Tobacco</t>
  </si>
  <si>
    <t>Nitrophila mohavensis</t>
  </si>
  <si>
    <t>Amargosa Niterwort</t>
  </si>
  <si>
    <t>Nolina greenei</t>
  </si>
  <si>
    <t>Woodland Bear-Grass</t>
  </si>
  <si>
    <t>Nolina texana</t>
  </si>
  <si>
    <t>Texas Bear-grass</t>
  </si>
  <si>
    <t>Notholaena standleyi</t>
  </si>
  <si>
    <t>Star Cloakfern</t>
  </si>
  <si>
    <t>Nuttallanthus texanus</t>
  </si>
  <si>
    <t>Texas Toadflax</t>
  </si>
  <si>
    <t>Oenothera acutissima</t>
  </si>
  <si>
    <t>Narrowleaf Evening-primrose</t>
  </si>
  <si>
    <t>Oenothera caespitosa</t>
  </si>
  <si>
    <t>Tufted Evening-primrose</t>
  </si>
  <si>
    <t>Oenothera caespitosa ssp. caespitosa</t>
  </si>
  <si>
    <t>Oenothera caespitosa ssp. marginata</t>
  </si>
  <si>
    <t>Oenothera cavernae</t>
  </si>
  <si>
    <t>Cave Evening-primrose</t>
  </si>
  <si>
    <t>Oenothera engelmannii</t>
  </si>
  <si>
    <t>Engelmann Evening-primrose</t>
  </si>
  <si>
    <t>Oenothera grandis</t>
  </si>
  <si>
    <t>Showy Evening-primrose</t>
  </si>
  <si>
    <t>Oenothera harringtonii</t>
  </si>
  <si>
    <t>Arkansas Valley Evening-primrose</t>
  </si>
  <si>
    <t>Oenothera howardii</t>
  </si>
  <si>
    <t>Howard's Evening-primrose</t>
  </si>
  <si>
    <t>Oenothera longissima</t>
  </si>
  <si>
    <t>Long-stem Evening-primrose</t>
  </si>
  <si>
    <t>Oenothera psammophila</t>
  </si>
  <si>
    <t>St. Anthony's Evening-primrose</t>
  </si>
  <si>
    <t>Oenothera wolfii</t>
  </si>
  <si>
    <t>Wolf's Evening-primrose</t>
  </si>
  <si>
    <t>Oligoneuron album</t>
  </si>
  <si>
    <t>Prairie Goldenrod</t>
  </si>
  <si>
    <t>Oonopsis engelmannii</t>
  </si>
  <si>
    <t>Engelmann's Goldenweed</t>
  </si>
  <si>
    <t>Oonopsis foliosa</t>
  </si>
  <si>
    <t>Leafy False Goldenweed</t>
  </si>
  <si>
    <t>Oonopsis foliosa var. monocephala</t>
  </si>
  <si>
    <t>Single-head Goldenweed</t>
  </si>
  <si>
    <t>G3G4T2</t>
  </si>
  <si>
    <t>Oonopsis wardii</t>
  </si>
  <si>
    <t>Ward's Golden-weed</t>
  </si>
  <si>
    <t>Ophioglossum pusillum</t>
  </si>
  <si>
    <t>Northern Adder's-tongue</t>
  </si>
  <si>
    <t>Ophioglossum vulgatum</t>
  </si>
  <si>
    <t>Southern Adder's-tongue</t>
  </si>
  <si>
    <t>Opuntia aurea</t>
  </si>
  <si>
    <t>Golden Prickly-pear</t>
  </si>
  <si>
    <t>Cactus Family</t>
  </si>
  <si>
    <t>Opuntia heacockiae</t>
  </si>
  <si>
    <t>Heacock's Prickly-pear</t>
  </si>
  <si>
    <t>Opuntia munzii</t>
  </si>
  <si>
    <t>Munz's Cholla</t>
  </si>
  <si>
    <t>Opuntia parishii</t>
  </si>
  <si>
    <t>Matted Cholla</t>
  </si>
  <si>
    <t>Opuntia wigginsii</t>
  </si>
  <si>
    <t>Wiggin's Cholla</t>
  </si>
  <si>
    <t>Opuntia x curvispina</t>
  </si>
  <si>
    <t>Orcuttia californica</t>
  </si>
  <si>
    <t>California Orcutt Grass</t>
  </si>
  <si>
    <t>Orcuttia inaequalis</t>
  </si>
  <si>
    <t>San Joaquin Valley Orcutt Grass</t>
  </si>
  <si>
    <t>Orcuttia pilosa</t>
  </si>
  <si>
    <t>Hairy Orcutt Grass</t>
  </si>
  <si>
    <t>Orcuttia tenuis</t>
  </si>
  <si>
    <t>Slender Orcutt Grass</t>
  </si>
  <si>
    <t>Oreonana purpurascens</t>
  </si>
  <si>
    <t>Purple Mountain-parsley</t>
  </si>
  <si>
    <t>Oreonana vestita</t>
  </si>
  <si>
    <t>Woolly Mountain-parsley</t>
  </si>
  <si>
    <t>Oreostemma elatum</t>
  </si>
  <si>
    <t>Plumas Mountaincrown</t>
  </si>
  <si>
    <t>Oreoxis bakeri</t>
  </si>
  <si>
    <t>Baker's Oreoxis</t>
  </si>
  <si>
    <t>Oreoxis humilis</t>
  </si>
  <si>
    <t>Pikes Peak Spring-parsley</t>
  </si>
  <si>
    <t>Orobanche pinorum</t>
  </si>
  <si>
    <t>Pine Broomrape</t>
  </si>
  <si>
    <t>Orthocarpus barbatus</t>
  </si>
  <si>
    <t>Grand Coules Owl's-clover</t>
  </si>
  <si>
    <t>Orthocarpus bracteosus</t>
  </si>
  <si>
    <t>Rosy Owl's-clover</t>
  </si>
  <si>
    <t>Orthocarpus purpureoalbus</t>
  </si>
  <si>
    <t>Purple-white Owl's-clover</t>
  </si>
  <si>
    <t>Oryctes nevadensis</t>
  </si>
  <si>
    <t>Nevada Oryctes</t>
  </si>
  <si>
    <t>Oxalis suksdorfii</t>
  </si>
  <si>
    <t>Western Yellow Oxalis</t>
  </si>
  <si>
    <t>Oxytheca caryophylloides</t>
  </si>
  <si>
    <t>Chickweed Oxytheca</t>
  </si>
  <si>
    <t>Oxytheca emarginata</t>
  </si>
  <si>
    <t>White-margin Oxytheca</t>
  </si>
  <si>
    <t>Oxytheca watsonii</t>
  </si>
  <si>
    <t>Watson's Oxytheca</t>
  </si>
  <si>
    <t>Oxytropis besseyi var. obnapiformis</t>
  </si>
  <si>
    <t>Bessey's Locoweed</t>
  </si>
  <si>
    <t>Oxytropis borealis var. viscida</t>
  </si>
  <si>
    <t>Sticky Crazyweed</t>
  </si>
  <si>
    <t>Oxytropis campestris var. columbiana</t>
  </si>
  <si>
    <t>Columbia Crazyweed</t>
  </si>
  <si>
    <t>Oxytropis campestris var. wanapum</t>
  </si>
  <si>
    <t>Northern Yellow Point-vetch</t>
  </si>
  <si>
    <t>Oxytropis monticola</t>
  </si>
  <si>
    <t>Yellow-flower Locoweed</t>
  </si>
  <si>
    <t>Oxytropis nana</t>
  </si>
  <si>
    <t>Wyoming Point-vetch</t>
  </si>
  <si>
    <t>Oxytropis parryi</t>
  </si>
  <si>
    <t>Parry's Crazyweed</t>
  </si>
  <si>
    <t>Packera bernardina</t>
  </si>
  <si>
    <t>San Bernardino Butterweed</t>
  </si>
  <si>
    <t>Packera crocata</t>
  </si>
  <si>
    <t>Saffron Groundsel</t>
  </si>
  <si>
    <t>Packera debilis</t>
  </si>
  <si>
    <t>Rocky Mountain Ragwort</t>
  </si>
  <si>
    <t>Packera ganderi</t>
  </si>
  <si>
    <t>Gander's Ragwort</t>
  </si>
  <si>
    <t>Packera hesperia</t>
  </si>
  <si>
    <t>Western Ragwort</t>
  </si>
  <si>
    <t>Packera ionophylla</t>
  </si>
  <si>
    <t>Tehachapi Ragwort</t>
  </si>
  <si>
    <t>Packera layneae</t>
  </si>
  <si>
    <t>Layne's Butterweed</t>
  </si>
  <si>
    <t>Packera pauciflora</t>
  </si>
  <si>
    <t>Few-flower Ragwort</t>
  </si>
  <si>
    <t>Packera paupercula</t>
  </si>
  <si>
    <t>Balsam Ragwort</t>
  </si>
  <si>
    <t>Packera porteri</t>
  </si>
  <si>
    <t>Porter's Groundsel</t>
  </si>
  <si>
    <t>Papaver radicatum ssp. kluanense</t>
  </si>
  <si>
    <t>Alpine Poppy</t>
  </si>
  <si>
    <t>Parnassia fimbriata var. hoodiana</t>
  </si>
  <si>
    <t>Fringed Grass-of-Parnassus</t>
  </si>
  <si>
    <t>Parnassia kotzebuei</t>
  </si>
  <si>
    <t>Kotzebue's Grass-of-Parnassus</t>
  </si>
  <si>
    <t>Paronychia ahartii</t>
  </si>
  <si>
    <t>Ahart's Paronychia</t>
  </si>
  <si>
    <t>Paronychia pulvinata</t>
  </si>
  <si>
    <t>Rocky Mountain Nailwort</t>
  </si>
  <si>
    <t>Parryella filifolia</t>
  </si>
  <si>
    <t>Narrowleaf Dunebroom</t>
  </si>
  <si>
    <t>Parthenium alpinum</t>
  </si>
  <si>
    <t>Alpine Fever-few</t>
  </si>
  <si>
    <t>Parthenium ligulatum</t>
  </si>
  <si>
    <t>Ligulate Feverfew</t>
  </si>
  <si>
    <t>Parthenium tetraneuris</t>
  </si>
  <si>
    <t>Barneby's Feverfew</t>
  </si>
  <si>
    <t>Pectocarya setosa</t>
  </si>
  <si>
    <t>Bristly Combseed</t>
  </si>
  <si>
    <t>Pedicularis pulchella</t>
  </si>
  <si>
    <t>Mountain Lousewort</t>
  </si>
  <si>
    <t>Pedicularis rainierensis</t>
  </si>
  <si>
    <t>Mount Rainier Lousewort</t>
  </si>
  <si>
    <t>Pediocactus nigrispinus</t>
  </si>
  <si>
    <t>Snowball Cactus</t>
  </si>
  <si>
    <t>Pediocactus sileri</t>
  </si>
  <si>
    <t>Siler Pincushion Cactus</t>
  </si>
  <si>
    <t>Pediocactus winkleri</t>
  </si>
  <si>
    <t>Winkler's Pincushion Cactus</t>
  </si>
  <si>
    <t>Pediomelum aromaticum</t>
  </si>
  <si>
    <t>Aromatic Scurf Pea</t>
  </si>
  <si>
    <t>Pediomelum castoreum</t>
  </si>
  <si>
    <t>Beaver Scurf-pea</t>
  </si>
  <si>
    <t>Pediomelum cuspidatum</t>
  </si>
  <si>
    <t>Large-bracted Scurf-pea</t>
  </si>
  <si>
    <t>Pediomelum megalanthum</t>
  </si>
  <si>
    <t>Large-flowered Breadroot</t>
  </si>
  <si>
    <t>Pediomelum megalanthum var. megalanthum</t>
  </si>
  <si>
    <t>Intermountain Scurfpea</t>
  </si>
  <si>
    <t>Pediomelum mephiticum</t>
  </si>
  <si>
    <t>Skunk-top Scurfpea</t>
  </si>
  <si>
    <t>Pellaea atropurpurea</t>
  </si>
  <si>
    <t>Purple-stem Cliffbrake</t>
  </si>
  <si>
    <t>Pellaea brachyptera</t>
  </si>
  <si>
    <t>Sierra Cliffbrake</t>
  </si>
  <si>
    <t>Pellaea breweri</t>
  </si>
  <si>
    <t>Brewer's Cliffbrake</t>
  </si>
  <si>
    <t>Pellaea gastonyi</t>
  </si>
  <si>
    <t>Gastony's Cliffbrake</t>
  </si>
  <si>
    <t>Pellaea glabella ssp. simplex</t>
  </si>
  <si>
    <t>Smooth Cliffbrake</t>
  </si>
  <si>
    <t>Pellaea wrightiana</t>
  </si>
  <si>
    <t>Wright's Cliffbrake</t>
  </si>
  <si>
    <t>Penstemon absarokensis</t>
  </si>
  <si>
    <t>Absaroka Beardtongue</t>
  </si>
  <si>
    <t>Penstemon acaulis</t>
  </si>
  <si>
    <t>Stemless Beardtongue</t>
  </si>
  <si>
    <t>Penstemon albomarginatus</t>
  </si>
  <si>
    <t>White-margin Beardtongue</t>
  </si>
  <si>
    <t>Penstemon angustifolius var. vernalensis</t>
  </si>
  <si>
    <t>Vernal Narrowleaf Penstemon</t>
  </si>
  <si>
    <t>Penstemon arenarius</t>
  </si>
  <si>
    <t>Dune Beardtongue</t>
  </si>
  <si>
    <t>Penstemon arenicola</t>
  </si>
  <si>
    <t>Red Desert Beardtongue</t>
  </si>
  <si>
    <t>Penstemon barnebyi</t>
  </si>
  <si>
    <t>White River Valley Beardtongue</t>
  </si>
  <si>
    <t>Penstemon barrettiae</t>
  </si>
  <si>
    <t>Barrett's Beardtongue</t>
  </si>
  <si>
    <t>Penstemon bicolor</t>
  </si>
  <si>
    <t>Two-color Beardtongue</t>
  </si>
  <si>
    <t>Penstemon bracteatus</t>
  </si>
  <si>
    <t>Red Canyon Beardtongue</t>
  </si>
  <si>
    <t>Penstemon breviculus</t>
  </si>
  <si>
    <t>Short-stem Beardtongue</t>
  </si>
  <si>
    <t>Penstemon calcareus</t>
  </si>
  <si>
    <t>Limestone Beardtongue</t>
  </si>
  <si>
    <t>Penstemon californicus</t>
  </si>
  <si>
    <t>California Beardtongue</t>
  </si>
  <si>
    <t>Penstemon caryi</t>
  </si>
  <si>
    <t>Cary Beardtongue</t>
  </si>
  <si>
    <t>Penstemon compactus</t>
  </si>
  <si>
    <t>Bear River Range Beardtongue</t>
  </si>
  <si>
    <t>Penstemon concinnus</t>
  </si>
  <si>
    <t>Tunnel Springs Beardtongue</t>
  </si>
  <si>
    <t>Penstemon cyathophorus</t>
  </si>
  <si>
    <t>Rocky Mountain Beardtongue</t>
  </si>
  <si>
    <t>Penstemon debilis</t>
  </si>
  <si>
    <t>Parachute Penstemon</t>
  </si>
  <si>
    <t>Penstemon degeneri</t>
  </si>
  <si>
    <t>Degener's Beardtongue</t>
  </si>
  <si>
    <t>Penstemon deustus var. variabilis</t>
  </si>
  <si>
    <t>Hot-rock Penstemon</t>
  </si>
  <si>
    <t>Penstemon eriantherus var. whitedii</t>
  </si>
  <si>
    <t>Crested-tongue Beardtongue</t>
  </si>
  <si>
    <t>Penstemon floribundus</t>
  </si>
  <si>
    <t>Cordelia's Penstemon</t>
  </si>
  <si>
    <t>Penstemon flowersii</t>
  </si>
  <si>
    <t>Flowers' Penstemon</t>
  </si>
  <si>
    <t>Penstemon franklinii</t>
  </si>
  <si>
    <t>Ben Franklin's Beardtongue</t>
  </si>
  <si>
    <t>Penstemon fremontii</t>
  </si>
  <si>
    <t>Fremont's Beardtongue</t>
  </si>
  <si>
    <t>Penstemon fremontii var. glabrescens</t>
  </si>
  <si>
    <t>Penstemon gibbensii</t>
  </si>
  <si>
    <t>Gibben's Beardtongue</t>
  </si>
  <si>
    <t>Penstemon glaucinus</t>
  </si>
  <si>
    <t>Blueleaf Penstemon</t>
  </si>
  <si>
    <t>Penstemon goodrichii</t>
  </si>
  <si>
    <t>Goodrich's Penstemon</t>
  </si>
  <si>
    <t>Penstemon grahamii</t>
  </si>
  <si>
    <t>Graham's Beardtongue</t>
  </si>
  <si>
    <t>Penstemon griffinii</t>
  </si>
  <si>
    <t>Griffin's Beardtongue</t>
  </si>
  <si>
    <t>Penstemon hallii</t>
  </si>
  <si>
    <t>Hall's Beardtongue</t>
  </si>
  <si>
    <t>Penstemon harbourii</t>
  </si>
  <si>
    <t>Harbour's Beardtongue</t>
  </si>
  <si>
    <t>Penstemon harringtonii</t>
  </si>
  <si>
    <t>Harrington's Beardtongue</t>
  </si>
  <si>
    <t>Penstemon idahoensis</t>
  </si>
  <si>
    <t>Idaho Penstemon</t>
  </si>
  <si>
    <t>Penstemon jamesii</t>
  </si>
  <si>
    <t>Jame's Beardtongue</t>
  </si>
  <si>
    <t>Penstemon laricifolius ssp. exilifolius</t>
  </si>
  <si>
    <t>Larch-leaf Beardtongue</t>
  </si>
  <si>
    <t>Penstemon leiophyllus</t>
  </si>
  <si>
    <t>Charleston Beardtongue</t>
  </si>
  <si>
    <t>Penstemon lemhiensis</t>
  </si>
  <si>
    <t>Lemhi Beardtongue</t>
  </si>
  <si>
    <t>Penstemon lentus</t>
  </si>
  <si>
    <t>Handsome Beardtongue</t>
  </si>
  <si>
    <t>Penstemon mensarum</t>
  </si>
  <si>
    <t>Tiger Beardtongue</t>
  </si>
  <si>
    <t>Penstemon miser</t>
  </si>
  <si>
    <t>Golden-tongue Beardtongue</t>
  </si>
  <si>
    <t>Penstemon moffatii</t>
  </si>
  <si>
    <t>Moffat's Beardtongue</t>
  </si>
  <si>
    <t>Penstemon moriahensis</t>
  </si>
  <si>
    <t>Mt. Moriah Beardtongue</t>
  </si>
  <si>
    <t>Penstemon nanus</t>
  </si>
  <si>
    <t>Low Beardtongue</t>
  </si>
  <si>
    <t>Penstemon navajoa</t>
  </si>
  <si>
    <t>Navajo Beardtongue</t>
  </si>
  <si>
    <t>Penstemon ophianthus</t>
  </si>
  <si>
    <t>Arizona Beardtongue</t>
  </si>
  <si>
    <t>Penstemon pahutensis</t>
  </si>
  <si>
    <t>Pahute Mesa Beardtongue</t>
  </si>
  <si>
    <t>Penstemon papillatus</t>
  </si>
  <si>
    <t>Inyo Beardtongue</t>
  </si>
  <si>
    <t>Penstemon paysoniorum</t>
  </si>
  <si>
    <t>Payson's Beardtongue</t>
  </si>
  <si>
    <t>Penstemon peckii</t>
  </si>
  <si>
    <t>Peck's Penstemon</t>
  </si>
  <si>
    <t>Penstemon penlandii</t>
  </si>
  <si>
    <t>Penland's Beardtongue</t>
  </si>
  <si>
    <t>Penstemon petiolatus</t>
  </si>
  <si>
    <t>Petiolate Beardtongue</t>
  </si>
  <si>
    <t>Penstemon pinorum</t>
  </si>
  <si>
    <t>Pinyon Penstemon</t>
  </si>
  <si>
    <t>Penstemon platyphyllus</t>
  </si>
  <si>
    <t>Broadleaf Beardtongue</t>
  </si>
  <si>
    <t>Penstemon pudicus</t>
  </si>
  <si>
    <t>Kawich Range Beardtongue</t>
  </si>
  <si>
    <t>Penstemon radicosus</t>
  </si>
  <si>
    <t>Mat-root Beardtongue</t>
  </si>
  <si>
    <t>Penstemon retrorsus</t>
  </si>
  <si>
    <t>Adobe Beardtongue</t>
  </si>
  <si>
    <t>Penstemon rhizomatosus</t>
  </si>
  <si>
    <t>Rhizome Beardtongue</t>
  </si>
  <si>
    <t>Penstemon rubicundus</t>
  </si>
  <si>
    <t>Wassuk Beardtongue</t>
  </si>
  <si>
    <t>Penstemon saxosorum</t>
  </si>
  <si>
    <t>Upland Beardtongue</t>
  </si>
  <si>
    <t>Penstemon scariosus</t>
  </si>
  <si>
    <t>White River Beardtongue</t>
  </si>
  <si>
    <t>Penstemon scariosus var. albifluvis</t>
  </si>
  <si>
    <t>Penstemon scariosus var. cyanomontanus</t>
  </si>
  <si>
    <t>Blue Mountain Beardtongue</t>
  </si>
  <si>
    <t>Penstemon shastensis</t>
  </si>
  <si>
    <t>Shasta Beardtongue</t>
  </si>
  <si>
    <t>Penstemon stephensii</t>
  </si>
  <si>
    <t>Stephen's Beardtongue</t>
  </si>
  <si>
    <t>Penstemon strictiformis</t>
  </si>
  <si>
    <t>Stiff Beardtongue</t>
  </si>
  <si>
    <t>Penstemon subglaber</t>
  </si>
  <si>
    <t>Smooth Beardtongue</t>
  </si>
  <si>
    <t>Penstemon subserratus</t>
  </si>
  <si>
    <t>Subserrate Beardtongue</t>
  </si>
  <si>
    <t>Penstemon sudans</t>
  </si>
  <si>
    <t>Susanville Beardtongue</t>
  </si>
  <si>
    <t>Penstemon tiehmii</t>
  </si>
  <si>
    <t>Shoshone Beardtongue</t>
  </si>
  <si>
    <t>Penstemon tusharensis</t>
  </si>
  <si>
    <t>Tushar Range Beardtongue</t>
  </si>
  <si>
    <t>Penstemon utahensis</t>
  </si>
  <si>
    <t>Utah Beardtongue</t>
  </si>
  <si>
    <t>Penstemon versicolor</t>
  </si>
  <si>
    <t>Penstemon virens</t>
  </si>
  <si>
    <t>Green Beardtongue</t>
  </si>
  <si>
    <t>Penstemon washingtonensis</t>
  </si>
  <si>
    <t>Washington Beardtongue</t>
  </si>
  <si>
    <t>Penstemon wilcoxii</t>
  </si>
  <si>
    <t>Wilcox's Beardtongue</t>
  </si>
  <si>
    <t>Penstemon yampaensis</t>
  </si>
  <si>
    <t>Pentachaeta fragilis</t>
  </si>
  <si>
    <t>Fragile Leastdaisy</t>
  </si>
  <si>
    <t>Pentachaeta lyonii</t>
  </si>
  <si>
    <t>Lyon's Pentachaeta</t>
  </si>
  <si>
    <t>Perideridia erythrorhiza</t>
  </si>
  <si>
    <t>Red-root Yampah</t>
  </si>
  <si>
    <t>Perideridia leptocarpa</t>
  </si>
  <si>
    <t>Narrow-seeded Yampah</t>
  </si>
  <si>
    <t>Perityle congesta</t>
  </si>
  <si>
    <t>Compacted Rockdaisy</t>
  </si>
  <si>
    <t>Perityle inyoensis</t>
  </si>
  <si>
    <t>Inyo Rock Daisy</t>
  </si>
  <si>
    <t>Perityle specuicola</t>
  </si>
  <si>
    <t>Alcove Rockdaisy</t>
  </si>
  <si>
    <t>Perityle tenella</t>
  </si>
  <si>
    <t>Springdale Rockdaisy</t>
  </si>
  <si>
    <t>Petrophyton caespitosum var. caespitosum</t>
  </si>
  <si>
    <t>Caespitose Rockmat</t>
  </si>
  <si>
    <t>Petrophyton cinerascens</t>
  </si>
  <si>
    <t>Chelan Rockmat</t>
  </si>
  <si>
    <t>Petrophyton hendersonii</t>
  </si>
  <si>
    <t>Henderson's Rockmat</t>
  </si>
  <si>
    <t>Phacelia anelsonii</t>
  </si>
  <si>
    <t>Aven Nelson's Phacelia</t>
  </si>
  <si>
    <t>Phacelia argentea</t>
  </si>
  <si>
    <t>Silvery Phacelia</t>
  </si>
  <si>
    <t>Phacelia argillacea</t>
  </si>
  <si>
    <t>Clay Phacelia</t>
  </si>
  <si>
    <t>Phacelia beatleyae</t>
  </si>
  <si>
    <t>Beatley's Phacelia</t>
  </si>
  <si>
    <t>Phacelia constancei</t>
  </si>
  <si>
    <t>Constance's Phacelia</t>
  </si>
  <si>
    <t>Phacelia demissa</t>
  </si>
  <si>
    <t>Intermountain Phacelia</t>
  </si>
  <si>
    <t>Phacelia denticulata</t>
  </si>
  <si>
    <t>Rocky Mountain Phacelia</t>
  </si>
  <si>
    <t>Phacelia filiae</t>
  </si>
  <si>
    <t>Phacelia formosula</t>
  </si>
  <si>
    <t>North Park Phacelia</t>
  </si>
  <si>
    <t>Phacelia franklinii</t>
  </si>
  <si>
    <t>Franklin's Phacelia</t>
  </si>
  <si>
    <t>Phacelia geraniifolia</t>
  </si>
  <si>
    <t>Geranium-leaf Scorpionweed</t>
  </si>
  <si>
    <t>Phacelia glaberrima</t>
  </si>
  <si>
    <t>Southwestern Phacelia</t>
  </si>
  <si>
    <t>Phacelia greenei</t>
  </si>
  <si>
    <t>Scott Valley Phacelia</t>
  </si>
  <si>
    <t>Phacelia incana</t>
  </si>
  <si>
    <t>Western Phacelia</t>
  </si>
  <si>
    <t>Phacelia inconspicua</t>
  </si>
  <si>
    <t>Inconspicuous Scorpionweed</t>
  </si>
  <si>
    <t>Phacelia integrifolia</t>
  </si>
  <si>
    <t>Gyp Phacelia</t>
  </si>
  <si>
    <t>Phacelia inundata</t>
  </si>
  <si>
    <t>Playa Phacelia</t>
  </si>
  <si>
    <t>Phacelia laxiflora</t>
  </si>
  <si>
    <t>Nodding-flower Scorpionweed</t>
  </si>
  <si>
    <t>Phacelia lenta</t>
  </si>
  <si>
    <t>Sticky Phacelia</t>
  </si>
  <si>
    <t>Phacelia leonis</t>
  </si>
  <si>
    <t>Leo's Phacelia</t>
  </si>
  <si>
    <t>Phacelia lyallii</t>
  </si>
  <si>
    <t>Lyall's Phacelia</t>
  </si>
  <si>
    <t>Phacelia minutissima</t>
  </si>
  <si>
    <t>Tiny-flower Phacelia</t>
  </si>
  <si>
    <t>Phacelia mohavensis</t>
  </si>
  <si>
    <t>Mojave Scorpionweed</t>
  </si>
  <si>
    <t>Phacelia monoensis</t>
  </si>
  <si>
    <t>Mono County Phacelia</t>
  </si>
  <si>
    <t>Phacelia mustelina</t>
  </si>
  <si>
    <t>Death Valley Roundleaf Phacelia</t>
  </si>
  <si>
    <t>Phacelia nashiana</t>
  </si>
  <si>
    <t>Nash's Phacelia</t>
  </si>
  <si>
    <t>Phacelia novenmillensis</t>
  </si>
  <si>
    <t>Nine Mile Canyon Phacelia</t>
  </si>
  <si>
    <t>Phacelia orogenes</t>
  </si>
  <si>
    <t>Mountain Phacelia</t>
  </si>
  <si>
    <t>Phacelia parishii</t>
  </si>
  <si>
    <t>Parish's Phacelia</t>
  </si>
  <si>
    <t>Phacelia peirsoniana</t>
  </si>
  <si>
    <t>Handsome Phacelia</t>
  </si>
  <si>
    <t>Phacelia petrosa</t>
  </si>
  <si>
    <t>Phacelia rafaelensis</t>
  </si>
  <si>
    <t>Plateau Scorpionweed</t>
  </si>
  <si>
    <t>Phacelia salina</t>
  </si>
  <si>
    <t>Nelson's Phacelia</t>
  </si>
  <si>
    <t>Phacelia scopulina var. submutica</t>
  </si>
  <si>
    <t>DeBeque Phacelia</t>
  </si>
  <si>
    <t>Phacelia splendens</t>
  </si>
  <si>
    <t>Eastwood's Phacelia</t>
  </si>
  <si>
    <t>Phacelia stebbinsii</t>
  </si>
  <si>
    <t>Stebbins Phacelia</t>
  </si>
  <si>
    <t>Phacelia tetramera</t>
  </si>
  <si>
    <t>Dwarf Phacelia</t>
  </si>
  <si>
    <t>Phacelia thermalis</t>
  </si>
  <si>
    <t>Hot Springs Phacelia</t>
  </si>
  <si>
    <t>Phacelia verna</t>
  </si>
  <si>
    <t>Spring Phacelia</t>
  </si>
  <si>
    <t>Philadelphus zelleri</t>
  </si>
  <si>
    <t>Zeller's Mock Orange</t>
  </si>
  <si>
    <t>Phippsia algida</t>
  </si>
  <si>
    <t>Ice Grass</t>
  </si>
  <si>
    <t>Phlox andicola</t>
  </si>
  <si>
    <t>Prairie Phlox</t>
  </si>
  <si>
    <t>Phlox caryophylla</t>
  </si>
  <si>
    <t>Pagosa Phlox</t>
  </si>
  <si>
    <t>Phlox dispersa</t>
  </si>
  <si>
    <t>California Phlox</t>
  </si>
  <si>
    <t>Phlox gladiformis</t>
  </si>
  <si>
    <t>Red Canyon Phlox</t>
  </si>
  <si>
    <t>Phlox hoodii ssp. muscoides</t>
  </si>
  <si>
    <t>Moss Phlox</t>
  </si>
  <si>
    <t>Phlox idahonis</t>
  </si>
  <si>
    <t>Clearwater Phlox</t>
  </si>
  <si>
    <t>Phlox kelseyi ssp. salina</t>
  </si>
  <si>
    <t>Marsh Phlox</t>
  </si>
  <si>
    <t>G4T3?Q</t>
  </si>
  <si>
    <t>Phlox mollis</t>
  </si>
  <si>
    <t>Soft Phlox</t>
  </si>
  <si>
    <t>Phlox opalensis</t>
  </si>
  <si>
    <t>Opal Phlox</t>
  </si>
  <si>
    <t>Phlox pungens</t>
  </si>
  <si>
    <t>Beaver Rim Phlox</t>
  </si>
  <si>
    <t>Phlox variabilis</t>
  </si>
  <si>
    <t>Variegated Phlox</t>
  </si>
  <si>
    <t>Phyllospadix torreyi</t>
  </si>
  <si>
    <t>Torrey's Surf-grass</t>
  </si>
  <si>
    <t>Physaria alpestris</t>
  </si>
  <si>
    <t>Washington Twinpod</t>
  </si>
  <si>
    <t>Physaria alpina</t>
  </si>
  <si>
    <t>Avery Peak Twinpod</t>
  </si>
  <si>
    <t>Physaria bellii</t>
  </si>
  <si>
    <t>Bell's Twinpod</t>
  </si>
  <si>
    <t>Physaria condensata</t>
  </si>
  <si>
    <t>Dense Twinpod</t>
  </si>
  <si>
    <t>Physaria didymocarpa var. didymocarpa</t>
  </si>
  <si>
    <t>Common Twinpod</t>
  </si>
  <si>
    <t>Physaria dornii</t>
  </si>
  <si>
    <t>Dorn's Twinpod</t>
  </si>
  <si>
    <t>Physaria eburniflora</t>
  </si>
  <si>
    <t>Devil's Gate Twinpod</t>
  </si>
  <si>
    <t>Physaria floribunda</t>
  </si>
  <si>
    <t>Colorado Twinpod</t>
  </si>
  <si>
    <t>Physaria hitchcockii</t>
  </si>
  <si>
    <t>Hitchcock's Bladderpod</t>
  </si>
  <si>
    <t>Physaria integrifolia</t>
  </si>
  <si>
    <t>Snake River Twinpod</t>
  </si>
  <si>
    <t>Physaria lepidota</t>
  </si>
  <si>
    <t>Kane County Twinpod</t>
  </si>
  <si>
    <t>Physaria obcordata</t>
  </si>
  <si>
    <t>Piceance Twinpod</t>
  </si>
  <si>
    <t>Physaria pulvinata</t>
  </si>
  <si>
    <t>Physaria rollinsii</t>
  </si>
  <si>
    <t>Rollins' Twinpod</t>
  </si>
  <si>
    <t>Physaria saximontana</t>
  </si>
  <si>
    <t>Fremont County Twinpod</t>
  </si>
  <si>
    <t>Physaria scrotiformis</t>
  </si>
  <si>
    <t>West Silver Bladderpod</t>
  </si>
  <si>
    <t>Pilularia americana</t>
  </si>
  <si>
    <t>American Pillwort</t>
  </si>
  <si>
    <t>Pinus albicaulis</t>
  </si>
  <si>
    <t>Whitebark Pine</t>
  </si>
  <si>
    <t>Pinus aristata</t>
  </si>
  <si>
    <t>Bristlecone Pine</t>
  </si>
  <si>
    <t>Pinus washoensis</t>
  </si>
  <si>
    <t>Washoe Pine</t>
  </si>
  <si>
    <t>Piperia candida</t>
  </si>
  <si>
    <t>White Piperia</t>
  </si>
  <si>
    <t>Piperia colemanii</t>
  </si>
  <si>
    <t>Coleman's Rein Orchid</t>
  </si>
  <si>
    <t>Piperia leptopetala</t>
  </si>
  <si>
    <t>Narrow-petal Rein Orchid</t>
  </si>
  <si>
    <t>Piperia michaelii</t>
  </si>
  <si>
    <t>Purple-flowered Piperia</t>
  </si>
  <si>
    <t>Pityopus californica</t>
  </si>
  <si>
    <t>California Pinefoot (Pityopus)</t>
  </si>
  <si>
    <t>Plagiobothrys glomeratus</t>
  </si>
  <si>
    <t>Clustered Popcorn-flower</t>
  </si>
  <si>
    <t>Plagiobothrys glyptocarpus</t>
  </si>
  <si>
    <t>Sculptured Popcorn-flower</t>
  </si>
  <si>
    <t>Plagiobothrys hirtus</t>
  </si>
  <si>
    <t>Rough Popcorn-flower</t>
  </si>
  <si>
    <t>Plagiobothrys salsus</t>
  </si>
  <si>
    <t>Desert Allocarya</t>
  </si>
  <si>
    <t>Plantago macrocarpa</t>
  </si>
  <si>
    <t>Alaska Plantain</t>
  </si>
  <si>
    <t>Plantain Family</t>
  </si>
  <si>
    <t>Platanthera chorisiana</t>
  </si>
  <si>
    <t>Choriso Bog-orchid</t>
  </si>
  <si>
    <t>Platanthera obtusata</t>
  </si>
  <si>
    <t>Small Northern Bog Orchid</t>
  </si>
  <si>
    <t>Platanthera sparsiflora</t>
  </si>
  <si>
    <t>Canyon Bog Orchid</t>
  </si>
  <si>
    <t>Platanthera sparsiflora var. ensifolia</t>
  </si>
  <si>
    <t>G4G5T4?</t>
  </si>
  <si>
    <t>Platanthera yosemitensis</t>
  </si>
  <si>
    <t>Yosemite Bog-Orchid</t>
  </si>
  <si>
    <t>Platanthera zothecina</t>
  </si>
  <si>
    <t>Alcove Bog Orchid</t>
  </si>
  <si>
    <t>Pleuricospora fimbriolata</t>
  </si>
  <si>
    <t>Fringed Pinesap</t>
  </si>
  <si>
    <t>Poa curtifolia</t>
  </si>
  <si>
    <t>Little Mountain Bluegrass</t>
  </si>
  <si>
    <t>Poa laxiflora</t>
  </si>
  <si>
    <t>Loose-flower Bluegrass</t>
  </si>
  <si>
    <t>Poa nervosa</t>
  </si>
  <si>
    <t>Hooker's Bluegrass</t>
  </si>
  <si>
    <t>Poa pringlei</t>
  </si>
  <si>
    <t>Pringle's Bluegrass</t>
  </si>
  <si>
    <t>Poa rhizomata</t>
  </si>
  <si>
    <t>Timber Bluegrass</t>
  </si>
  <si>
    <t>Poa unilateralis</t>
  </si>
  <si>
    <t>San Francisco Bluegrass</t>
  </si>
  <si>
    <t>Podistera eastwoodiae</t>
  </si>
  <si>
    <t>Eastwood's Podistera</t>
  </si>
  <si>
    <t>Podistera nevadensis</t>
  </si>
  <si>
    <t>Sierra Podistera</t>
  </si>
  <si>
    <t>Pogogyne abramsii</t>
  </si>
  <si>
    <t>San Diego Mesamint</t>
  </si>
  <si>
    <t>Pogogyne floribunda</t>
  </si>
  <si>
    <t>Profuse-flowered Pogogyne</t>
  </si>
  <si>
    <t>Polemonium carneum</t>
  </si>
  <si>
    <t>Great Polemonium</t>
  </si>
  <si>
    <t>Polemonium chartaceum</t>
  </si>
  <si>
    <t>Mason's Skypilot</t>
  </si>
  <si>
    <t>Polemonium pectinatum</t>
  </si>
  <si>
    <t>Washington Polemonium</t>
  </si>
  <si>
    <t>Polemonium viscosum</t>
  </si>
  <si>
    <t>Skunk Polemonium</t>
  </si>
  <si>
    <t>Poliomintha incana</t>
  </si>
  <si>
    <t>Hoary Rosemarymint</t>
  </si>
  <si>
    <t>Polyctenium fremontii var. fremontii</t>
  </si>
  <si>
    <t>Desert Combleaf</t>
  </si>
  <si>
    <t>Polygala heterorhyncha</t>
  </si>
  <si>
    <t>Spiny Milkwort</t>
  </si>
  <si>
    <t>Milkwort Family</t>
  </si>
  <si>
    <t>Polygala intermontana</t>
  </si>
  <si>
    <t>Intermountain Milkwort</t>
  </si>
  <si>
    <t>Polygonum douglasii ssp. austiniae</t>
  </si>
  <si>
    <t>Austin's Knotweed</t>
  </si>
  <si>
    <t>Polygonum parryi</t>
  </si>
  <si>
    <t>Parry's Knotweed</t>
  </si>
  <si>
    <t>Polygonum sagittatum</t>
  </si>
  <si>
    <t>Arrowleaf Tearthumb</t>
  </si>
  <si>
    <t>Polypodium hesperium</t>
  </si>
  <si>
    <t>Western Polypody</t>
  </si>
  <si>
    <t>Polypodium saximontanum</t>
  </si>
  <si>
    <t>Rocky Mountain Polypody</t>
  </si>
  <si>
    <t>Polystichum californicum</t>
  </si>
  <si>
    <t>California Swordfern</t>
  </si>
  <si>
    <t>Polystichum imbricans</t>
  </si>
  <si>
    <t>Narrowleaf Swordfern</t>
  </si>
  <si>
    <t>Polystichum scopulinum</t>
  </si>
  <si>
    <t>Mountain Holly Fern</t>
  </si>
  <si>
    <t>Porophyllum pygmaeum</t>
  </si>
  <si>
    <t>Pygmy Poreleaf</t>
  </si>
  <si>
    <t>Potamogeton diversifolius</t>
  </si>
  <si>
    <t>Water-thread Pondweed</t>
  </si>
  <si>
    <t>Potamogeton filiformis var. occidentalis</t>
  </si>
  <si>
    <t>Slender Pondweed</t>
  </si>
  <si>
    <t>Potamogeton obtusifolius</t>
  </si>
  <si>
    <t>Blunt-leaf Pondweed</t>
  </si>
  <si>
    <t>Potentilla ambigens</t>
  </si>
  <si>
    <t>Southern Rocky Mountain Cinquefoil</t>
  </si>
  <si>
    <t>Potentilla basaltica</t>
  </si>
  <si>
    <t>Soldier Meadows Cinquefoil</t>
  </si>
  <si>
    <t>Potentilla cottamii</t>
  </si>
  <si>
    <t>Cottam's Potentilla</t>
  </si>
  <si>
    <t>Potentilla crinita</t>
  </si>
  <si>
    <t>Bearded Cinquefoil</t>
  </si>
  <si>
    <t>Potentilla diversifolia var. perdissecta</t>
  </si>
  <si>
    <t>Diverse-leaf Cinquefoil</t>
  </si>
  <si>
    <t>Potentilla drummondii ssp. breweri</t>
  </si>
  <si>
    <t>Brewer's Cinquefoil</t>
  </si>
  <si>
    <t>Potentilla johnstonii</t>
  </si>
  <si>
    <t>Sagebrush Cinquefoil</t>
  </si>
  <si>
    <t>Potentilla macounii</t>
  </si>
  <si>
    <t>Macoun's Cinquefoil</t>
  </si>
  <si>
    <t>Potentilla newberryi</t>
  </si>
  <si>
    <t>Newberry's Cinquefoil</t>
  </si>
  <si>
    <t>Potentilla nivea</t>
  </si>
  <si>
    <t>Snow Cinquefoil</t>
  </si>
  <si>
    <t>Potentilla nivea var. pentaphylla</t>
  </si>
  <si>
    <t>Five-leaf Cinquefoil</t>
  </si>
  <si>
    <t>Potentilla rupincola</t>
  </si>
  <si>
    <t>Rocky Mountain Cinquefoil</t>
  </si>
  <si>
    <t>Potentilla subjuga</t>
  </si>
  <si>
    <t>Colorado Cinquefoil</t>
  </si>
  <si>
    <t>Potentilla subviscosa</t>
  </si>
  <si>
    <t>Navajo Cinquefoil</t>
  </si>
  <si>
    <t>Primula alcalina</t>
  </si>
  <si>
    <t>Alkali Primrose</t>
  </si>
  <si>
    <t>Primula capillaris</t>
  </si>
  <si>
    <t>Ruby Mountains Primrose</t>
  </si>
  <si>
    <t>Primula egaliksensis</t>
  </si>
  <si>
    <t>Greenland Primrose</t>
  </si>
  <si>
    <t>Primula nevadensis</t>
  </si>
  <si>
    <t>Nevada Primrose</t>
  </si>
  <si>
    <t>Prionopsis ciliata</t>
  </si>
  <si>
    <t>False Golden-weed</t>
  </si>
  <si>
    <t>Proatriplex pleiantha</t>
  </si>
  <si>
    <t>Mancos Saltbush</t>
  </si>
  <si>
    <t>Prosopis glandulosa</t>
  </si>
  <si>
    <t>Honey Mesquite</t>
  </si>
  <si>
    <t>Prunus angustifolia</t>
  </si>
  <si>
    <t>Chickasaw Plum</t>
  </si>
  <si>
    <t>Prunus gracilis</t>
  </si>
  <si>
    <t>Oklahoma Plum</t>
  </si>
  <si>
    <t>Pseudobahia bahiifolia</t>
  </si>
  <si>
    <t>Hartweg's Golden Sunburst</t>
  </si>
  <si>
    <t>Pseudobahia peirsonii</t>
  </si>
  <si>
    <t>San Joaquin Adobe Sunburst</t>
  </si>
  <si>
    <t>Psilostrophe bakeri</t>
  </si>
  <si>
    <t>Baker's Paper-flower</t>
  </si>
  <si>
    <t>Psorothamnus kingii</t>
  </si>
  <si>
    <t>King's Indigo-bush</t>
  </si>
  <si>
    <t>Ptilagrostis porteri</t>
  </si>
  <si>
    <t>Porter's Feathergrass</t>
  </si>
  <si>
    <t>Puccinellia nutkaensis</t>
  </si>
  <si>
    <t>Alaska Alkaligrass</t>
  </si>
  <si>
    <t>Puccinellia parishii</t>
  </si>
  <si>
    <t>Parish's Alkali Grass</t>
  </si>
  <si>
    <t>Pyrola picta</t>
  </si>
  <si>
    <t>White-vein Wintergreen</t>
  </si>
  <si>
    <t>Pyrrocoma clementis</t>
  </si>
  <si>
    <t>Tranquil Goldenweed</t>
  </si>
  <si>
    <t>Pyrrocoma hirta var. sonchifolia</t>
  </si>
  <si>
    <t>Sticky Goldenweed</t>
  </si>
  <si>
    <t>Pyrrocoma insecticruris</t>
  </si>
  <si>
    <t>Camas Goldenweed</t>
  </si>
  <si>
    <t>Pyrrocoma integrifolia</t>
  </si>
  <si>
    <t>Entireleaf Goldenweed</t>
  </si>
  <si>
    <t>Pyrrocoma liatriformis</t>
  </si>
  <si>
    <t>Palouse Goldenweed</t>
  </si>
  <si>
    <t>Pyrrocoma radiata</t>
  </si>
  <si>
    <t>Snake River Goldenweed</t>
  </si>
  <si>
    <t>Quercus ajoensis</t>
  </si>
  <si>
    <t>Ajo Mountain Oak</t>
  </si>
  <si>
    <t>Quercus cedrosensis</t>
  </si>
  <si>
    <t>Quercus engelmannii</t>
  </si>
  <si>
    <t>Engelmann Oak</t>
  </si>
  <si>
    <t>Quercus pacifica</t>
  </si>
  <si>
    <t>Pacific Oak</t>
  </si>
  <si>
    <t>Quercus tomentella</t>
  </si>
  <si>
    <t>Island Oak</t>
  </si>
  <si>
    <t>Raillardella pringlei</t>
  </si>
  <si>
    <t>Showy Raillardella</t>
  </si>
  <si>
    <t>Raillardiopsis muirii</t>
  </si>
  <si>
    <t>Muir's Raillardiopsis</t>
  </si>
  <si>
    <t>Rainiera stricta</t>
  </si>
  <si>
    <t>Tongue-leaf False Luina</t>
  </si>
  <si>
    <t>Ranunculus austrooreganus</t>
  </si>
  <si>
    <t>Southern Oregon Buttercup</t>
  </si>
  <si>
    <t>Ranunculus californicus</t>
  </si>
  <si>
    <t>California Buttercup</t>
  </si>
  <si>
    <t>Ranunculus coloradensis</t>
  </si>
  <si>
    <t>Colorado Buttercup</t>
  </si>
  <si>
    <t>Ranunculus glaberrimus</t>
  </si>
  <si>
    <t>Sagebrush Buttercup</t>
  </si>
  <si>
    <t>Ranunculus glaberrimus var. reconditus</t>
  </si>
  <si>
    <t>Obscure Buttercup</t>
  </si>
  <si>
    <t>Ranunculus gormanii</t>
  </si>
  <si>
    <t>Gorman's Buttercup</t>
  </si>
  <si>
    <t>Ranunculus macauleyi</t>
  </si>
  <si>
    <t>Rocky Mountain Buttercup</t>
  </si>
  <si>
    <t>Ranunculus oreogenes</t>
  </si>
  <si>
    <t>Oregon Buttercup</t>
  </si>
  <si>
    <t>Ranunculus populago</t>
  </si>
  <si>
    <t>Mountain Buttercup</t>
  </si>
  <si>
    <t>Ranunculus ranunculinus</t>
  </si>
  <si>
    <t>Tadpole Buttercup</t>
  </si>
  <si>
    <t>Reverchonia arenaria</t>
  </si>
  <si>
    <t>Sand Reverchonia</t>
  </si>
  <si>
    <t>Rhododendron albiflorum</t>
  </si>
  <si>
    <t>White-flowered Rhododendron</t>
  </si>
  <si>
    <t>Ribes americanum</t>
  </si>
  <si>
    <t>Wild Black Currant</t>
  </si>
  <si>
    <t>Currant Family</t>
  </si>
  <si>
    <t>Ribes cereum var. colubrinum</t>
  </si>
  <si>
    <t>Squaw Currant</t>
  </si>
  <si>
    <t>Ribes divaricatum</t>
  </si>
  <si>
    <t>Straggly Gooseberry</t>
  </si>
  <si>
    <t>Ribes niveum</t>
  </si>
  <si>
    <t>Snow Gooseberry</t>
  </si>
  <si>
    <t>Ribes oxyacanthoides ssp. cognatum</t>
  </si>
  <si>
    <t>Canada Gooseberry</t>
  </si>
  <si>
    <t>Ribes oxyacanthoides ssp. irriguum</t>
  </si>
  <si>
    <t>Idaho Gooseberry</t>
  </si>
  <si>
    <t>Ribes roezlii</t>
  </si>
  <si>
    <t>Sierra Gooseberry</t>
  </si>
  <si>
    <t>Ribes sericeum</t>
  </si>
  <si>
    <t>Santa Lucia Gooseberry</t>
  </si>
  <si>
    <t>Ribes tularense</t>
  </si>
  <si>
    <t>Sequoia Gooseberry</t>
  </si>
  <si>
    <t>Ribes viburnifolium</t>
  </si>
  <si>
    <t>Santa Catalina Island Currant</t>
  </si>
  <si>
    <t>Ribes wolfii</t>
  </si>
  <si>
    <t>Wolf's Currant</t>
  </si>
  <si>
    <t>Romanzoffia californica</t>
  </si>
  <si>
    <t>California Mistmaid</t>
  </si>
  <si>
    <t>Romanzoffia thompsonii</t>
  </si>
  <si>
    <t>Thompson's Mistmaiden</t>
  </si>
  <si>
    <t>Rorippa calycina</t>
  </si>
  <si>
    <t>Persistent-sepal Yellowcress</t>
  </si>
  <si>
    <t>Rorippa columbiae</t>
  </si>
  <si>
    <t>Columbia Yellowcress</t>
  </si>
  <si>
    <t>Rorippa subumbellata</t>
  </si>
  <si>
    <t>Tahoe Yellowcress</t>
  </si>
  <si>
    <t>Rosa manca</t>
  </si>
  <si>
    <t>Mancos Rose</t>
  </si>
  <si>
    <t>Rotala ramosior</t>
  </si>
  <si>
    <t>Toothcup</t>
  </si>
  <si>
    <t>Rubus arcticus ssp. acaulis</t>
  </si>
  <si>
    <t>Nagoonberry</t>
  </si>
  <si>
    <t>Rubus bartonianus</t>
  </si>
  <si>
    <t>Barton's Blackberry</t>
  </si>
  <si>
    <t>Rubus macrophyllus</t>
  </si>
  <si>
    <t>Largeleaf Blackberry</t>
  </si>
  <si>
    <t>Rubus nigerrimus</t>
  </si>
  <si>
    <t>Northwestern Blackberry</t>
  </si>
  <si>
    <t>Rumex densiflorus</t>
  </si>
  <si>
    <t>Dense-flower Dock</t>
  </si>
  <si>
    <t>Rupertia hallii</t>
  </si>
  <si>
    <t>Hall's Rupertia</t>
  </si>
  <si>
    <t>Sagittaria brevirostra</t>
  </si>
  <si>
    <t>Shortbeak Arrowhead</t>
  </si>
  <si>
    <t>Sagittaria calycina var. calycina</t>
  </si>
  <si>
    <t>Long-lobe Arrowhead</t>
  </si>
  <si>
    <t>Sagittaria graminea</t>
  </si>
  <si>
    <t>Grassleaf Arrowhead</t>
  </si>
  <si>
    <t>Sagittaria sanfordii</t>
  </si>
  <si>
    <t>Sanford's Arrowhead</t>
  </si>
  <si>
    <t>Sairocarpus subcordatus</t>
  </si>
  <si>
    <t>Dimorphic Snapdragon</t>
  </si>
  <si>
    <t>Sairocarpus virga</t>
  </si>
  <si>
    <t>Tall Snapdragon</t>
  </si>
  <si>
    <t>Salix arizonica</t>
  </si>
  <si>
    <t>Arizona Willow</t>
  </si>
  <si>
    <t>Willow Family</t>
  </si>
  <si>
    <t>Salix candida</t>
  </si>
  <si>
    <t>Hoary Willow</t>
  </si>
  <si>
    <t>Salix glauca</t>
  </si>
  <si>
    <t>Gray Willow</t>
  </si>
  <si>
    <t>Salix lanata ssp. calcicola</t>
  </si>
  <si>
    <t>Lanate Willow</t>
  </si>
  <si>
    <t>Salix maccalliana</t>
  </si>
  <si>
    <t>McCalla's Willow</t>
  </si>
  <si>
    <t>Salix myrtillifolia</t>
  </si>
  <si>
    <t>Myrtle-leaf Willow</t>
  </si>
  <si>
    <t>Salix serissima</t>
  </si>
  <si>
    <t>Autumn Willow</t>
  </si>
  <si>
    <t>Salix sessilifolia</t>
  </si>
  <si>
    <t>Del Norte Coast Willow</t>
  </si>
  <si>
    <t>Salix tweedyi</t>
  </si>
  <si>
    <t>Tweedy's Willow</t>
  </si>
  <si>
    <t>Saltugilia latimeri</t>
  </si>
  <si>
    <t>Salvia brandegeei</t>
  </si>
  <si>
    <t>Brandegee's Sage</t>
  </si>
  <si>
    <t>Salvia funerea</t>
  </si>
  <si>
    <t>Death Valley Sage</t>
  </si>
  <si>
    <t>Salvia greatae</t>
  </si>
  <si>
    <t>Orocopia Sage</t>
  </si>
  <si>
    <t>Samolus valerandi ssp. parviflorus</t>
  </si>
  <si>
    <t>Water Pimpernel</t>
  </si>
  <si>
    <t>Sanguisorba menziesii</t>
  </si>
  <si>
    <t>Menzies' Burnet</t>
  </si>
  <si>
    <t>Sanicula arctopoides</t>
  </si>
  <si>
    <t>Bear's-foot Sanicle</t>
  </si>
  <si>
    <t>Sanicula marilandica</t>
  </si>
  <si>
    <t>Maryland Black-snakeroot</t>
  </si>
  <si>
    <t>Sanicula maritima</t>
  </si>
  <si>
    <t>Adobe Sanicle</t>
  </si>
  <si>
    <t>Sanicula saxatilis</t>
  </si>
  <si>
    <t>Rock Sanicle</t>
  </si>
  <si>
    <t>Sapindus saponaria var. drummondii</t>
  </si>
  <si>
    <t>Western Soapberry</t>
  </si>
  <si>
    <t>Soapberry Family</t>
  </si>
  <si>
    <t>Saussurea weberi</t>
  </si>
  <si>
    <t>Weber's Saw-wort</t>
  </si>
  <si>
    <t>Saxifraga apetala</t>
  </si>
  <si>
    <t>Swamp Saxifrage</t>
  </si>
  <si>
    <t>Saxifraga cernua</t>
  </si>
  <si>
    <t>Nodding Saxifrage</t>
  </si>
  <si>
    <t>Saxifraga cespitosa ssp. monticola</t>
  </si>
  <si>
    <t>Tundra Saxifrage</t>
  </si>
  <si>
    <t>Saxifraga foliolosa</t>
  </si>
  <si>
    <t>Leafy Saxifrage</t>
  </si>
  <si>
    <t>Saxifraga hitchcockiana</t>
  </si>
  <si>
    <t>Saddle Mountain Saxifrage</t>
  </si>
  <si>
    <t>Saxifraga rivularis</t>
  </si>
  <si>
    <t>Alpine Brook Saxifrage</t>
  </si>
  <si>
    <t>Saxifraga subapetala</t>
  </si>
  <si>
    <t>Yellowstone Saxifrage</t>
  </si>
  <si>
    <t>Saxifraga tischii</t>
  </si>
  <si>
    <t>Olympic Saxifrage</t>
  </si>
  <si>
    <t>Saxifragopsis fragarioides</t>
  </si>
  <si>
    <t>Strawberry Saxifrage</t>
  </si>
  <si>
    <t>Schizachyrium scoparium ssp. scoparium</t>
  </si>
  <si>
    <t>Little Bluestem</t>
  </si>
  <si>
    <t>Schoenocrambe argillacea</t>
  </si>
  <si>
    <t>Clay Reed-mustard</t>
  </si>
  <si>
    <t>Schoenoplectus saximontanus</t>
  </si>
  <si>
    <t>Rocky Mountain Bulrush</t>
  </si>
  <si>
    <t>Sclerocactus blainei</t>
  </si>
  <si>
    <t>Blaine's Pincushion</t>
  </si>
  <si>
    <t>Sclerocactus cloveriae</t>
  </si>
  <si>
    <t>New Mexico Fishhook Cactus</t>
  </si>
  <si>
    <t>Sclerocactus glaucus</t>
  </si>
  <si>
    <t>Colorado Hookless Cactus</t>
  </si>
  <si>
    <t>Sclerocactus johnsonii</t>
  </si>
  <si>
    <t>Eight-spine Fishhook Cactus</t>
  </si>
  <si>
    <t>Sclerocactus mesae-verdae</t>
  </si>
  <si>
    <t>Mesa Verde Cactus</t>
  </si>
  <si>
    <t>Sclerocactus nyensis</t>
  </si>
  <si>
    <t>Nye County Fish-hook Cactus</t>
  </si>
  <si>
    <t>Sclerocactus parviflorus</t>
  </si>
  <si>
    <t>Small-flower Fishhook Cactus</t>
  </si>
  <si>
    <t>Sclerocactus spinosior</t>
  </si>
  <si>
    <t>Desert Valley Fishhook Cactus</t>
  </si>
  <si>
    <t>Sclerocactus wetlandicus</t>
  </si>
  <si>
    <t>Uinta Basin Hookless Cactus</t>
  </si>
  <si>
    <t>Sclerocactus whipplei</t>
  </si>
  <si>
    <t>Whipple's Fishhook Cactus</t>
  </si>
  <si>
    <t>Sclerolinon digynum</t>
  </si>
  <si>
    <t>Northwestern Yellow-flax</t>
  </si>
  <si>
    <t>Scribneria bolanderi</t>
  </si>
  <si>
    <t>Scribner Grass</t>
  </si>
  <si>
    <t>Scrophularia atrata</t>
  </si>
  <si>
    <t>Black-flower Figwort</t>
  </si>
  <si>
    <t>Scutellaria angustifolia ssp. micrantha</t>
  </si>
  <si>
    <t>Narrowleaf Skullcap</t>
  </si>
  <si>
    <t>Sedum moranii</t>
  </si>
  <si>
    <t>Rogue River Stonecrop</t>
  </si>
  <si>
    <t>Sedum niveum</t>
  </si>
  <si>
    <t>Davidson's Stonecrop</t>
  </si>
  <si>
    <t>Sedum oblanceolatum</t>
  </si>
  <si>
    <t>Applegate Stonecrop</t>
  </si>
  <si>
    <t>Selaginella leucobryoides</t>
  </si>
  <si>
    <t>Mohave Spike-moss</t>
  </si>
  <si>
    <t>Selaginella weatherbiana</t>
  </si>
  <si>
    <t>Rocky Mountain Spike-moss</t>
  </si>
  <si>
    <t>Senecio aphanactis</t>
  </si>
  <si>
    <t>Chaparral Groundsel</t>
  </si>
  <si>
    <t>Senecio astephanus</t>
  </si>
  <si>
    <t>San Gabriel Groundsel</t>
  </si>
  <si>
    <t>Senecio ertterae</t>
  </si>
  <si>
    <t>Ertter's Ragwort</t>
  </si>
  <si>
    <t>Senecio neowebsteri</t>
  </si>
  <si>
    <t>Olympic Mountain Groundsel</t>
  </si>
  <si>
    <t>Senecio pattersonensis</t>
  </si>
  <si>
    <t>Mono Ragwort</t>
  </si>
  <si>
    <t>Senecio pudicus</t>
  </si>
  <si>
    <t>Bashful Groundsel</t>
  </si>
  <si>
    <t>Senecio soldanella</t>
  </si>
  <si>
    <t>Colorado Groundsel</t>
  </si>
  <si>
    <t>GNR</t>
  </si>
  <si>
    <t>Senecio sphaerocephalus</t>
  </si>
  <si>
    <t>Rough-head Groundsel</t>
  </si>
  <si>
    <t>Senecio taraxacoides</t>
  </si>
  <si>
    <t>Dandelion Groundsel</t>
  </si>
  <si>
    <t>Sericocarpus oregonensis var. oregonensis</t>
  </si>
  <si>
    <t>Oregon Whitetop Aster</t>
  </si>
  <si>
    <t>Sericocarpus rigidus</t>
  </si>
  <si>
    <t>Columbian White-top Aster</t>
  </si>
  <si>
    <t>Shepherdia argentea</t>
  </si>
  <si>
    <t>Silver Buffaloberry</t>
  </si>
  <si>
    <t>Shoshonea pulvinata</t>
  </si>
  <si>
    <t>Shoshonea</t>
  </si>
  <si>
    <t>Sibara deserti</t>
  </si>
  <si>
    <t>Desert Rockcress</t>
  </si>
  <si>
    <t>Sibaropsis hammittii</t>
  </si>
  <si>
    <t>Hammitt's Clay-cress</t>
  </si>
  <si>
    <t>Sidalcea hendersonii</t>
  </si>
  <si>
    <t>Henderson's Checker-mallow</t>
  </si>
  <si>
    <t>Sidalcea hirtipes</t>
  </si>
  <si>
    <t>Bristly-stemmed Sidalcea</t>
  </si>
  <si>
    <t>Sidalcea malachroides</t>
  </si>
  <si>
    <t>Mapleleaf Checkerbloom</t>
  </si>
  <si>
    <t>Sidalcea malviflora ssp. virgata</t>
  </si>
  <si>
    <t>Rose Checker-mallow</t>
  </si>
  <si>
    <t>Sidalcea nelsoniana</t>
  </si>
  <si>
    <t>Nelson's Sidalcea</t>
  </si>
  <si>
    <t>Sidalcea oregana var. calva</t>
  </si>
  <si>
    <t>Oregon Checker-mallow</t>
  </si>
  <si>
    <t>Sidalcea robusta</t>
  </si>
  <si>
    <t>Butte County Checker-mallow</t>
  </si>
  <si>
    <t>Silene clokeyi</t>
  </si>
  <si>
    <t>Clokey's Catchfly</t>
  </si>
  <si>
    <t>Silene douglasii var. monantha</t>
  </si>
  <si>
    <t>Douglas' Campion</t>
  </si>
  <si>
    <t>Silene kingii</t>
  </si>
  <si>
    <t>King's Campion</t>
  </si>
  <si>
    <t>Silene nachlingerae</t>
  </si>
  <si>
    <t>Jan's Catchfly</t>
  </si>
  <si>
    <t>Silene sargentii</t>
  </si>
  <si>
    <t>Sargent's Catchfly</t>
  </si>
  <si>
    <t>Silene seelyi</t>
  </si>
  <si>
    <t>Seely's Silene</t>
  </si>
  <si>
    <t>Silene serpentinicola</t>
  </si>
  <si>
    <t>Serpentine Catchfly</t>
  </si>
  <si>
    <t>Silene spaldingii</t>
  </si>
  <si>
    <t>Spalding's Campion</t>
  </si>
  <si>
    <t>Sisyrinchium demissum</t>
  </si>
  <si>
    <t>Stiff Blue-eyed-grass</t>
  </si>
  <si>
    <t>Sisyrinchium funereum</t>
  </si>
  <si>
    <t>Funeral Mountain Blue-eyed-grass</t>
  </si>
  <si>
    <t>Sisyrinchium hitchcockii</t>
  </si>
  <si>
    <t>Hitchcock's Blue-eyed-grass</t>
  </si>
  <si>
    <t>Sisyrinchium montanum</t>
  </si>
  <si>
    <t>Strict Blue-eyed-grass</t>
  </si>
  <si>
    <t>Sisyrinchium pallidum</t>
  </si>
  <si>
    <t>Pale Blue-eye-grass</t>
  </si>
  <si>
    <t>Sisyrinchium radicatum</t>
  </si>
  <si>
    <t>Big-root Blue-eyed-grass</t>
  </si>
  <si>
    <t>G2?Q</t>
  </si>
  <si>
    <t>Sisyrinchium sarmentosum</t>
  </si>
  <si>
    <t>Pale Blue-eyed-grass</t>
  </si>
  <si>
    <t>Sisyrinchium septentrionale</t>
  </si>
  <si>
    <t>Northern Blue-eyed-grass</t>
  </si>
  <si>
    <t>Smelowskia holmgrenii</t>
  </si>
  <si>
    <t>Nye County Smelowskia</t>
  </si>
  <si>
    <t>Smilax lasioneura</t>
  </si>
  <si>
    <t>Herbaceous Greenbrier</t>
  </si>
  <si>
    <t>Greenbrier Family</t>
  </si>
  <si>
    <t>Solanum clokeyi</t>
  </si>
  <si>
    <t>Island Nightshade</t>
  </si>
  <si>
    <t>Solanum wallacei</t>
  </si>
  <si>
    <t>Santa Catalina Nightshade</t>
  </si>
  <si>
    <t>Solidago missouriensis var. tolmieana</t>
  </si>
  <si>
    <t>Missouri Goldenrod</t>
  </si>
  <si>
    <t>Sophora leachiana</t>
  </si>
  <si>
    <t>Western Necklace</t>
  </si>
  <si>
    <t>Sparganium eurycarpum</t>
  </si>
  <si>
    <t>Large Bur-reed</t>
  </si>
  <si>
    <t>Sparganium fluctuans</t>
  </si>
  <si>
    <t>Floating Bur-reed</t>
  </si>
  <si>
    <t>Spartina pectinata</t>
  </si>
  <si>
    <t>Fresh Water Cordgrass</t>
  </si>
  <si>
    <t>Sphaeralcea caespitosa</t>
  </si>
  <si>
    <t>Jone's Globemallow</t>
  </si>
  <si>
    <t>Sphaeralcea gierischii</t>
  </si>
  <si>
    <t>Sphaeralcea janeae</t>
  </si>
  <si>
    <t>Jane's Globemallow</t>
  </si>
  <si>
    <t>Sphaeromeria argentea</t>
  </si>
  <si>
    <t>Nuttall's False Sagebrush</t>
  </si>
  <si>
    <t>Sphaeromeria capitata</t>
  </si>
  <si>
    <t>Rock-tansy</t>
  </si>
  <si>
    <t>Sphaeromeria compacta</t>
  </si>
  <si>
    <t>Charleston Tansy</t>
  </si>
  <si>
    <t>Sphaeromeria diversifolia</t>
  </si>
  <si>
    <t>Separate-leaf False Sagebrush</t>
  </si>
  <si>
    <t>Sphaeromeria simplex</t>
  </si>
  <si>
    <t>Laramie False Sagebrush</t>
  </si>
  <si>
    <t>Spiraea splendens</t>
  </si>
  <si>
    <t>Rose Meadowsweet</t>
  </si>
  <si>
    <t>Spiraea splendens var. splendens</t>
  </si>
  <si>
    <t>Spiranthes diluvialis</t>
  </si>
  <si>
    <t>Ute Ladies'-tresses</t>
  </si>
  <si>
    <t>Spiranthes infernalis</t>
  </si>
  <si>
    <t>Ash Meadows Ladies'-tresses</t>
  </si>
  <si>
    <t>Spiranthes porrifolia</t>
  </si>
  <si>
    <t>Western Ladies'-tresses</t>
  </si>
  <si>
    <t>Sporobolus flexuosus</t>
  </si>
  <si>
    <t>Mesa Dropseed</t>
  </si>
  <si>
    <t>Sporobolus nealleyi</t>
  </si>
  <si>
    <t>Nealley's Dropseed</t>
  </si>
  <si>
    <t>Stanleya albescens</t>
  </si>
  <si>
    <t>Arizona Prince's-plume</t>
  </si>
  <si>
    <t>Stanleya confertiflora</t>
  </si>
  <si>
    <t>Biennial Prince's-plume</t>
  </si>
  <si>
    <t>Stellaria irrigua</t>
  </si>
  <si>
    <t>Altai Chickweed</t>
  </si>
  <si>
    <t>Stellaria littoralis</t>
  </si>
  <si>
    <t>Beach Starwort</t>
  </si>
  <si>
    <t>Stephanomeria fluminea</t>
  </si>
  <si>
    <t>Teton Wire-lettuce</t>
  </si>
  <si>
    <t>Stephanomeria malheurensis</t>
  </si>
  <si>
    <t>Malheur Wire-lettuce</t>
  </si>
  <si>
    <t>Stillingia sylvatica</t>
  </si>
  <si>
    <t>Queen's Delight</t>
  </si>
  <si>
    <t>Stipa shoshoneana</t>
  </si>
  <si>
    <t>Streptanthus barbiger</t>
  </si>
  <si>
    <t>Bearded Jewelflower</t>
  </si>
  <si>
    <t>Streptanthus bernardinus</t>
  </si>
  <si>
    <t>Laguna Mountains Streptanthus</t>
  </si>
  <si>
    <t>Streptanthus campestris</t>
  </si>
  <si>
    <t>Southern Jewelflower</t>
  </si>
  <si>
    <t>Streptanthus drepanoides</t>
  </si>
  <si>
    <t>Sickle-leaf Jewelflower</t>
  </si>
  <si>
    <t>Streptanthus farnsworthianus</t>
  </si>
  <si>
    <t>Farnsworth's Jewelflower</t>
  </si>
  <si>
    <t>Streptanthus fenestratus</t>
  </si>
  <si>
    <t>Tehipite Valley Jewelflower</t>
  </si>
  <si>
    <t>Streptanthus gracilis</t>
  </si>
  <si>
    <t>Alpine Jewelflower</t>
  </si>
  <si>
    <t>Streptanthus howellii</t>
  </si>
  <si>
    <t>Howell's Jewelflower</t>
  </si>
  <si>
    <t>Streptanthus longisiliqus</t>
  </si>
  <si>
    <t>Long-Fruit Jewelflower</t>
  </si>
  <si>
    <t>Streptanthus morrisonii</t>
  </si>
  <si>
    <t>Morrison's Jewelflower</t>
  </si>
  <si>
    <t>Streptanthus oliganthus</t>
  </si>
  <si>
    <t>Masonic Mountain Jewelflower</t>
  </si>
  <si>
    <t>Stroganowia tiehmii</t>
  </si>
  <si>
    <t>Tiehm's Stroganowia</t>
  </si>
  <si>
    <t>Stylocline citroleum</t>
  </si>
  <si>
    <t>Oil Neststraw</t>
  </si>
  <si>
    <t>Subularia aquatica</t>
  </si>
  <si>
    <t>Water Awlwort</t>
  </si>
  <si>
    <t>Sullivantia hapemanii</t>
  </si>
  <si>
    <t>Purpus' Sullivantia</t>
  </si>
  <si>
    <t>Sullivantia hapemanii var. purpusii</t>
  </si>
  <si>
    <t>Sullivantia oregana</t>
  </si>
  <si>
    <t>Oregon Sullivantia</t>
  </si>
  <si>
    <t>Swertia perennis</t>
  </si>
  <si>
    <t>Felwort</t>
  </si>
  <si>
    <t>Symphyotrichum boreale</t>
  </si>
  <si>
    <t>Boreal Aster</t>
  </si>
  <si>
    <t>Symphyotrichum defoliatum</t>
  </si>
  <si>
    <t>San Bernardino Aster</t>
  </si>
  <si>
    <t>Symphyotrichum hallii</t>
  </si>
  <si>
    <t>Hall's Aster</t>
  </si>
  <si>
    <t>Symphyotrichum jessicae</t>
  </si>
  <si>
    <t>Jessica's Aster</t>
  </si>
  <si>
    <t>Symphyotrichum molle</t>
  </si>
  <si>
    <t>Soft Aster</t>
  </si>
  <si>
    <t>Symphyotrichum novae-angliae</t>
  </si>
  <si>
    <t>New England Aster</t>
  </si>
  <si>
    <t>Symphyotrichum porteri</t>
  </si>
  <si>
    <t>Porter's Aster</t>
  </si>
  <si>
    <t>Synthyris pinnatifida var. lanuginosa</t>
  </si>
  <si>
    <t>Cutleaf Synthyris</t>
  </si>
  <si>
    <t>Synthyris platycarpa</t>
  </si>
  <si>
    <t>Pennell's Kittentail</t>
  </si>
  <si>
    <t>Synthyris ranunculina</t>
  </si>
  <si>
    <t>Charleston Kittentails</t>
  </si>
  <si>
    <t>Syntrichopappus lemmonii</t>
  </si>
  <si>
    <t>Lemmon's Syntrichopappus</t>
  </si>
  <si>
    <t>Talinum sediforme</t>
  </si>
  <si>
    <t>Okanogan Fameflower</t>
  </si>
  <si>
    <t>Tanacetum camphoratum</t>
  </si>
  <si>
    <t>Dune Tansy</t>
  </si>
  <si>
    <t>Tauschia hooveri</t>
  </si>
  <si>
    <t>Hoover's Tauschia</t>
  </si>
  <si>
    <t>Tauschia howellii</t>
  </si>
  <si>
    <t>Howell's Tauschia</t>
  </si>
  <si>
    <t>Tauschia tenuissima</t>
  </si>
  <si>
    <t>Leiberg's Tauschia</t>
  </si>
  <si>
    <t>Telesonix jamesii</t>
  </si>
  <si>
    <t>Jame's False Saxifrage</t>
  </si>
  <si>
    <t>Tetradymia nuttallii</t>
  </si>
  <si>
    <t>Nuttall's Horsebrush</t>
  </si>
  <si>
    <t>Thalictrum dasycarpum</t>
  </si>
  <si>
    <t>Purple Meadowrue</t>
  </si>
  <si>
    <t>Thalictrum heliophilum</t>
  </si>
  <si>
    <t>Sun-loving Meadowrue</t>
  </si>
  <si>
    <t>Thelesperma caespitosum</t>
  </si>
  <si>
    <t>Green River Greenthread</t>
  </si>
  <si>
    <t>Thelesperma pubescens</t>
  </si>
  <si>
    <t>Uinta Greenthread</t>
  </si>
  <si>
    <t>Thelypodiopsis ambigua</t>
  </si>
  <si>
    <t>Long Valley Tumble-mustard</t>
  </si>
  <si>
    <t>Thelypodiopsis juniperorum</t>
  </si>
  <si>
    <t>Juniper Tumble-mustard</t>
  </si>
  <si>
    <t>Thelypodium brachycarpum</t>
  </si>
  <si>
    <t>Short-pod Thelypody</t>
  </si>
  <si>
    <t>Thelypodium eucosmum</t>
  </si>
  <si>
    <t>Arrow-leaf Thelypody</t>
  </si>
  <si>
    <t>Thelypodium howellii</t>
  </si>
  <si>
    <t>Howell's Thelypody</t>
  </si>
  <si>
    <t>Thelypodium paniculatum</t>
  </si>
  <si>
    <t>Northwestern Thelypody</t>
  </si>
  <si>
    <t>Thelypodium repandum</t>
  </si>
  <si>
    <t>Jaeger's (Wavy-leaf) Thelypody</t>
  </si>
  <si>
    <t>Thelypodium sagittatum ssp. sagittatum</t>
  </si>
  <si>
    <t>Slender Thelypody</t>
  </si>
  <si>
    <t>Thlaspi parviflorum</t>
  </si>
  <si>
    <t>Small-flowered Pennycress</t>
  </si>
  <si>
    <t>Tonestus aberrans</t>
  </si>
  <si>
    <t>Idaho Goldenweed</t>
  </si>
  <si>
    <t>Tonestus alpinus</t>
  </si>
  <si>
    <t>Alpine Goldenweed</t>
  </si>
  <si>
    <t>Tonestus eximius</t>
  </si>
  <si>
    <t>Tahoe Haplopappus</t>
  </si>
  <si>
    <t>Tonestus graniticus</t>
  </si>
  <si>
    <t>Granite Haplopappus</t>
  </si>
  <si>
    <t>Tonestus lyallii</t>
  </si>
  <si>
    <t>Lyall's Haplopappus</t>
  </si>
  <si>
    <t>Torreyochloa pallida var. pauciflora</t>
  </si>
  <si>
    <t>Pale Manna Grass</t>
  </si>
  <si>
    <t>Townsendia glabella</t>
  </si>
  <si>
    <t>Gray's Townsend-daisy</t>
  </si>
  <si>
    <t>Townsendia microcephala</t>
  </si>
  <si>
    <t>Cedar Mountain Easter-daisy</t>
  </si>
  <si>
    <t>Townsendia nuttallii</t>
  </si>
  <si>
    <t>Nuttall's Townsend-daisy</t>
  </si>
  <si>
    <t>Townsendia rothrockii</t>
  </si>
  <si>
    <t>Rothrock's Townsend-daisy</t>
  </si>
  <si>
    <t>Townsendia spathulata</t>
  </si>
  <si>
    <t>Sword Townsendia</t>
  </si>
  <si>
    <t>Townsendia strigosa</t>
  </si>
  <si>
    <t>Hairy Townsend-daisy</t>
  </si>
  <si>
    <t>Trautvetteria caroliniensis</t>
  </si>
  <si>
    <t>Carolina Tassel-rue</t>
  </si>
  <si>
    <t>Trichophorum pumilum</t>
  </si>
  <si>
    <t>Rolland's Leafless-bulrush</t>
  </si>
  <si>
    <t>Trichostema ovatum</t>
  </si>
  <si>
    <t>San Joaquin Bluecurls</t>
  </si>
  <si>
    <t>Trichostema rubisepalum</t>
  </si>
  <si>
    <t>Hernandez's Bluecurls</t>
  </si>
  <si>
    <t>Trifolium andinum</t>
  </si>
  <si>
    <t>Intermountain Clover</t>
  </si>
  <si>
    <t>Trifolium attenuatum</t>
  </si>
  <si>
    <t>Rocky Mountain Clover</t>
  </si>
  <si>
    <t>Trifolium barnebyi</t>
  </si>
  <si>
    <t>Barneby's Clover</t>
  </si>
  <si>
    <t>Trifolium bolanderi</t>
  </si>
  <si>
    <t>Bolander's Clover</t>
  </si>
  <si>
    <t>Trifolium douglasii</t>
  </si>
  <si>
    <t>Douglas Clover</t>
  </si>
  <si>
    <t>Trifolium haydenii</t>
  </si>
  <si>
    <t>Hayden's Clover</t>
  </si>
  <si>
    <t>Trifolium kingii</t>
  </si>
  <si>
    <t>King's Clover</t>
  </si>
  <si>
    <t>Trifolium leibergii</t>
  </si>
  <si>
    <t>Leiberg's Clover</t>
  </si>
  <si>
    <t>Trifolium owyheense</t>
  </si>
  <si>
    <t>Owyhee Clover</t>
  </si>
  <si>
    <t>Trifolium plumosum ssp. plumosum</t>
  </si>
  <si>
    <t>Plumed Clover</t>
  </si>
  <si>
    <t>Trifolium rollinsii</t>
  </si>
  <si>
    <t>Rollins Clover</t>
  </si>
  <si>
    <t>Trifolium thompsonii</t>
  </si>
  <si>
    <t>Thompson's Clover</t>
  </si>
  <si>
    <t>Trillium ovatum</t>
  </si>
  <si>
    <t>Western Trillium</t>
  </si>
  <si>
    <t>Trillium parviflorum</t>
  </si>
  <si>
    <t>Small-flowered Trillium</t>
  </si>
  <si>
    <t>Triodanis leptocarpa</t>
  </si>
  <si>
    <t>Slim-pod Venus'-looking-glass</t>
  </si>
  <si>
    <t>Triteleia grandiflora</t>
  </si>
  <si>
    <t>Large-flower Triteleia</t>
  </si>
  <si>
    <t>Triteleia lugens</t>
  </si>
  <si>
    <t>Coast Range Triplet-lily</t>
  </si>
  <si>
    <t>Utricularia intermedia</t>
  </si>
  <si>
    <t>Flatleaf Bladderwort</t>
  </si>
  <si>
    <t>Bladderwort Family</t>
  </si>
  <si>
    <t>Utricularia minor</t>
  </si>
  <si>
    <t>Lesser Bladderwort</t>
  </si>
  <si>
    <t>Utricularia ochroleuca</t>
  </si>
  <si>
    <t>Northern Bladderwort</t>
  </si>
  <si>
    <t>Vaccinium myrtilloides</t>
  </si>
  <si>
    <t>Velvetleaf Blueberry</t>
  </si>
  <si>
    <t>Valeriana columbiana</t>
  </si>
  <si>
    <t>Wenatchee Valerian</t>
  </si>
  <si>
    <t>Valerian Family</t>
  </si>
  <si>
    <t>Veratrum fimbriatum</t>
  </si>
  <si>
    <t>Fringed False Hellebore</t>
  </si>
  <si>
    <t>Veratrum insolitum</t>
  </si>
  <si>
    <t>Siskiyou False Hellebore</t>
  </si>
  <si>
    <t>Verbena californica</t>
  </si>
  <si>
    <t>California Vervain</t>
  </si>
  <si>
    <t>Vernonia baldwinii ssp. interior</t>
  </si>
  <si>
    <t>Baldwin's Ironweed</t>
  </si>
  <si>
    <t>Vernonia fasciculata ssp. corymbosa</t>
  </si>
  <si>
    <t>Fascicled Ironweed</t>
  </si>
  <si>
    <t>Viburnum edule</t>
  </si>
  <si>
    <t>Squashberry</t>
  </si>
  <si>
    <t>Viola charlestonensis</t>
  </si>
  <si>
    <t>Charleston Violet</t>
  </si>
  <si>
    <t>Violet Family</t>
  </si>
  <si>
    <t>Viola flettii</t>
  </si>
  <si>
    <t>Flett's Violet</t>
  </si>
  <si>
    <t>Viola lithion</t>
  </si>
  <si>
    <t>Rock Violet</t>
  </si>
  <si>
    <t>Viola pedatifida</t>
  </si>
  <si>
    <t>Prairie Violet</t>
  </si>
  <si>
    <t>Viola renifolia</t>
  </si>
  <si>
    <t>Kidneyleaf White Violet</t>
  </si>
  <si>
    <t>Viola sheltonii</t>
  </si>
  <si>
    <t>Shelton's Violet</t>
  </si>
  <si>
    <t>Waldsteinia idahoensis</t>
  </si>
  <si>
    <t>Idaho Strawberry</t>
  </si>
  <si>
    <t>Woodsia neomexicana</t>
  </si>
  <si>
    <t>New Mexico Cliff Fern</t>
  </si>
  <si>
    <t>Woodsia plummerae</t>
  </si>
  <si>
    <t>Plummer Woodsia</t>
  </si>
  <si>
    <t>Woodwardia fimbriata</t>
  </si>
  <si>
    <t>Giant Chainfern</t>
  </si>
  <si>
    <t>Wyethia elata</t>
  </si>
  <si>
    <t>Hall's Mule-ears</t>
  </si>
  <si>
    <t>Wyethia longicaulis</t>
  </si>
  <si>
    <t>Humboldt County Mule's-ears</t>
  </si>
  <si>
    <t>Xylorhiza cognata</t>
  </si>
  <si>
    <t>Mecca Aster</t>
  </si>
  <si>
    <t>Xylorhiza confertifolia</t>
  </si>
  <si>
    <t>Henrieville Woody-aster</t>
  </si>
  <si>
    <t>Xylorhiza orcuttii</t>
  </si>
  <si>
    <t>Orcutt's Woody-aster</t>
  </si>
  <si>
    <t>Xylorhiza venusta</t>
  </si>
  <si>
    <t>Charming Woody-aster</t>
  </si>
  <si>
    <t>Yermo xanthocephalus</t>
  </si>
  <si>
    <t>Desert Yellowhead</t>
  </si>
  <si>
    <t>Zigadenus fontanus</t>
  </si>
  <si>
    <t>Small-flower Deathcamas</t>
  </si>
  <si>
    <t>Zigadenus vaginatus</t>
  </si>
  <si>
    <t>Sheathed Deathcamas</t>
  </si>
  <si>
    <t xml:space="preserve"> </t>
  </si>
  <si>
    <t>Question #</t>
  </si>
  <si>
    <t>Category</t>
  </si>
  <si>
    <t>Data Entry</t>
  </si>
  <si>
    <t>Weighted Data</t>
  </si>
  <si>
    <t>What is the area-weighted distance to other patches of natural land cover?</t>
  </si>
  <si>
    <t>Composite Indicator Description</t>
  </si>
  <si>
    <t>Final Score Name</t>
  </si>
  <si>
    <t>Final Score Description</t>
  </si>
  <si>
    <t>Composite Indicator Name</t>
  </si>
  <si>
    <t>Context</t>
  </si>
  <si>
    <t>Vegetation</t>
  </si>
  <si>
    <t>Abiotic</t>
  </si>
  <si>
    <t>Species</t>
  </si>
  <si>
    <t>Struc</t>
  </si>
  <si>
    <t>Hydro</t>
  </si>
  <si>
    <t xml:space="preserve">Species </t>
  </si>
  <si>
    <t>yes</t>
  </si>
  <si>
    <t>no</t>
  </si>
  <si>
    <t>PatchDist</t>
  </si>
  <si>
    <t>Enter yes or no.</t>
  </si>
  <si>
    <t>Flooded10yr</t>
  </si>
  <si>
    <t>Flooded100yr</t>
  </si>
  <si>
    <t>SNonInvas</t>
  </si>
  <si>
    <t>HNonInvas</t>
  </si>
  <si>
    <t>Spp</t>
  </si>
  <si>
    <t>VNonInvas</t>
  </si>
  <si>
    <t>MAIN INDICATORS TABLE</t>
  </si>
  <si>
    <t>Main Indicator Subscore</t>
  </si>
  <si>
    <t>Main Indicator Name</t>
  </si>
  <si>
    <t>Low-intensity Agricultural</t>
  </si>
  <si>
    <t>no information</t>
  </si>
  <si>
    <t>&lt;10 acres</t>
  </si>
  <si>
    <t>10-25 acres</t>
  </si>
  <si>
    <t>&gt;50  acres</t>
  </si>
  <si>
    <t>&gt;50 acres</t>
  </si>
  <si>
    <t>&gt;1000 channel-widths</t>
  </si>
  <si>
    <t>Dur2yr</t>
  </si>
  <si>
    <t>6-20%</t>
  </si>
  <si>
    <t>21-60%</t>
  </si>
  <si>
    <t>61-90%</t>
  </si>
  <si>
    <t>11-50%</t>
  </si>
  <si>
    <t>51-90%</t>
  </si>
  <si>
    <t>11-100 channel-widths</t>
  </si>
  <si>
    <t>101-1000 channel-widths</t>
  </si>
  <si>
    <t>16-50 ft</t>
  </si>
  <si>
    <t>51-100 ft</t>
  </si>
  <si>
    <t>101-300 ft</t>
  </si>
  <si>
    <t>301-600 ft</t>
  </si>
  <si>
    <t>601-900 ft</t>
  </si>
  <si>
    <t>11-25%</t>
  </si>
  <si>
    <t>26-50%</t>
  </si>
  <si>
    <t>51-75%</t>
  </si>
  <si>
    <t>76-90%</t>
  </si>
  <si>
    <t>FLOODPLAIN HABITAT CALCULATOR</t>
  </si>
  <si>
    <t>(as summarized by Collins &amp; Fennessy 2010)</t>
  </si>
  <si>
    <t>FLOODPLAIN HABITAT METRIC</t>
  </si>
  <si>
    <t>&gt;5 individuals/acre</t>
  </si>
  <si>
    <t>Do not enter data below.  Data will automatically transfer from the Composite Indicators Table.</t>
  </si>
  <si>
    <t>Do not enter data below.  Data will automatically transfer from the Main Indicators Table.</t>
  </si>
  <si>
    <t>Obtain answers in the office.</t>
  </si>
  <si>
    <t>&gt;1 mi</t>
  </si>
  <si>
    <t>0.6 - 1 mi</t>
  </si>
  <si>
    <t>26-50 acres</t>
  </si>
  <si>
    <t>*contiguous = include in the acreage estimate on-site acreage as well as off-site acreage not separated by a road, river, field, or other linear open-land feature wider than 150 ft (because it would then qualify as the next closest patch)</t>
  </si>
  <si>
    <t>DIRECTIONS:</t>
  </si>
  <si>
    <t>3) Determine the distance between the two identified patches.  Then, in Column C, find the category in which the determined distance fits.</t>
  </si>
  <si>
    <t>Column A</t>
  </si>
  <si>
    <t>Column B</t>
  </si>
  <si>
    <t>Column C</t>
  </si>
  <si>
    <t>Column D</t>
  </si>
  <si>
    <t>Column E</t>
  </si>
  <si>
    <t>Distance Between Patches</t>
  </si>
  <si>
    <t>Score if Intervening is Mostly Undeveloped</t>
  </si>
  <si>
    <t>Score if Intervening is Mostly Developed**</t>
  </si>
  <si>
    <t>150 ft - 0.5 mi</t>
  </si>
  <si>
    <t>**developed = mainly buildings, roads, lawns, other landscaped areas, impervious surfaces, and croplands</t>
  </si>
  <si>
    <t>2) Determine the entire size (in acres) of the next closest patch of natural land cover.  Then, in Column B, find the category in which the determined patch size fits.  This patch can be located anywhere, including completely off-site.</t>
  </si>
  <si>
    <t>Size of Next Closest Natural Land Cover Patch (in acres)</t>
  </si>
  <si>
    <t>Subscore</t>
  </si>
  <si>
    <t>(a) Does this project site experience overbank flooding at least once per century?</t>
  </si>
  <si>
    <t>(b) Prior to widespread settlement of the area, did the project site experience flooding at least once per century?  If so, does it have the potential to be restored?</t>
  </si>
  <si>
    <t xml:space="preserve"> If the answer to either (a) or both questions in (b) is yes, continue.  If not, STOP -- this project site cannot be assessed using this Floodplain Habitat Calculator.</t>
  </si>
  <si>
    <t>To what degree has the soil on the project site been (or will be) disturbed beyond its natural state, such as disturbances caused by off-road vehicles, livestock, feral pigs, or farm machinery?</t>
  </si>
  <si>
    <t xml:space="preserve">Which other type of agricultural use occurs most extensively and frequently within the project site? </t>
  </si>
  <si>
    <t>BankAlt</t>
  </si>
  <si>
    <t>&gt;2</t>
  </si>
  <si>
    <t>Version 1.0</t>
  </si>
  <si>
    <r>
      <rPr>
        <b/>
        <sz val="12"/>
        <color indexed="8"/>
        <rFont val="Arial"/>
        <family val="2"/>
      </rPr>
      <t xml:space="preserve">External Data: </t>
    </r>
    <r>
      <rPr>
        <sz val="12"/>
        <color theme="1"/>
        <rFont val="Arial"/>
        <family val="2"/>
      </rPr>
      <t xml:space="preserve"> List below the persons, agencies, or documents that provided location information on rare wildlife species, rare plants, and/or the boundaries of designated conservation priority areas.  Also, note the recentness of the information (if known).</t>
    </r>
  </si>
  <si>
    <t>FINAL SCORE TABLE</t>
  </si>
  <si>
    <t>DO NOT ENTER DATA HERE</t>
  </si>
  <si>
    <t>Final Score*</t>
  </si>
  <si>
    <t>FLOODPLAIN HABITAT QUALITY</t>
  </si>
  <si>
    <t>*indicates the percentage of optimum</t>
  </si>
  <si>
    <r>
      <rPr>
        <b/>
        <sz val="12"/>
        <color indexed="8"/>
        <rFont val="Arial"/>
        <family val="2"/>
      </rPr>
      <t>Project Site History</t>
    </r>
    <r>
      <rPr>
        <sz val="12"/>
        <color theme="1"/>
        <rFont val="Arial"/>
        <family val="2"/>
      </rPr>
      <t>:  Based on conversation with land owner/manager and other information, describe below the years and extent (% of project site) of past and present management actions (e.g., vegetation control), natural disturbances (e.g., major floods), and human-associated disturbances (e.g., timber harvest, grazing regimes).  If possible, sketch a map showing where specific types of management have occurred.</t>
    </r>
  </si>
  <si>
    <t>(For Question #5)</t>
  </si>
  <si>
    <t>RARE VERTEBRATES OF WESTERN NORTH AMERICA</t>
  </si>
  <si>
    <t>StrucDiv</t>
  </si>
  <si>
    <t>The majority of questions below contain drop-down menus in their respective answer box.  Please select answer from the drop-down menus, when possible, instead of typing in the answer.</t>
  </si>
  <si>
    <t>"yesno" =</t>
  </si>
  <si>
    <t>Select, from the drop-down menu, the category that represents the total number of special-status animal species found on the project site.  If there is no information available, select "no information."</t>
  </si>
  <si>
    <t>Select, from the drop-down menu, the category that represents the total number of special-status plant species found on the project site.  If there is no information available, select "no information."</t>
  </si>
  <si>
    <t>"rareplantrareanim" =</t>
  </si>
  <si>
    <t>Go to the PatchDist (for Q #12) worksheet, find the applicable score in the Patch Distance Table, and enter that number here. (does not insert automatically)</t>
  </si>
  <si>
    <r>
      <t xml:space="preserve">Perennial </t>
    </r>
    <r>
      <rPr>
        <b/>
        <sz val="12"/>
        <color indexed="8"/>
        <rFont val="Arial"/>
        <family val="2"/>
      </rPr>
      <t xml:space="preserve">tributary streams </t>
    </r>
    <r>
      <rPr>
        <sz val="12"/>
        <color indexed="8"/>
        <rFont val="Arial"/>
        <family val="2"/>
      </rPr>
      <t>or ditches (i.e., NOT the channel that is main source of overflow to this project site)</t>
    </r>
  </si>
  <si>
    <r>
      <t xml:space="preserve">Persistent lentic (standing) water - mostly </t>
    </r>
    <r>
      <rPr>
        <b/>
        <sz val="12"/>
        <color indexed="8"/>
        <rFont val="Arial"/>
        <family val="2"/>
      </rPr>
      <t>un</t>
    </r>
    <r>
      <rPr>
        <sz val="12"/>
        <color indexed="8"/>
        <rFont val="Arial"/>
        <family val="2"/>
      </rPr>
      <t>shaded (backwater pool)</t>
    </r>
  </si>
  <si>
    <t>STRUCTURES DATA ENTRY SHEET</t>
  </si>
  <si>
    <r>
      <t>DIRECTIONS</t>
    </r>
    <r>
      <rPr>
        <b/>
        <sz val="12"/>
        <color theme="1"/>
        <rFont val="Arial"/>
        <family val="2"/>
      </rPr>
      <t xml:space="preserve">: </t>
    </r>
    <r>
      <rPr>
        <b/>
        <sz val="12"/>
        <color indexed="8"/>
        <rFont val="Arial"/>
        <family val="2"/>
      </rPr>
      <t/>
    </r>
  </si>
  <si>
    <t>"StrucDiv" Main Indicator Subscore</t>
  </si>
  <si>
    <t>Feature</t>
  </si>
  <si>
    <t>Go to the Structures worksheet and fill out the Structures Data Entry Sheet. Upon completion, the subscore from the Structures Data Entry Sheet will automatically transfer over.</t>
  </si>
  <si>
    <t>one patch &gt;4 sq.m* and &gt;8 m long</t>
  </si>
  <si>
    <t>**dbh stands for diameter at breast height</t>
  </si>
  <si>
    <t>&gt;2 individuals/acre</t>
  </si>
  <si>
    <t>&gt;1 individual/acre</t>
  </si>
  <si>
    <t>Saplings, dbh**&gt;1", height &lt;10 ft, of more than one tree species</t>
  </si>
  <si>
    <t>Trees of diameter &gt;18" that are upturned (i.e., large root wads)</t>
  </si>
  <si>
    <t>total area &gt;4 sq.m</t>
  </si>
  <si>
    <t>*sq.m stands for square meters</t>
  </si>
  <si>
    <t>AltUseType</t>
  </si>
  <si>
    <t>"percentages" =</t>
  </si>
  <si>
    <t>0% or trace</t>
  </si>
  <si>
    <t>NOT FOR DATA ENTRY (these cells define the drop-down menus in the Calculator)</t>
  </si>
  <si>
    <t>Weight in Floodplain Habitat Quality Final Score</t>
  </si>
  <si>
    <t>COMPOSITE INDICATORS TABLE</t>
  </si>
  <si>
    <t>Maximum Weight in Floodplain Habitat Quality Final Score</t>
  </si>
  <si>
    <r>
      <rPr>
        <b/>
        <u/>
        <sz val="12"/>
        <color theme="1"/>
        <rFont val="Arial"/>
        <family val="2"/>
      </rPr>
      <t>If the channel does NOT run through the project site</t>
    </r>
    <r>
      <rPr>
        <b/>
        <sz val="12"/>
        <color theme="1"/>
        <rFont val="Arial"/>
        <family val="2"/>
      </rPr>
      <t>: Mark the point of the channel that is closest to the project site.  Next, mark a distance upstream and downstream from this point of approximately 10x the average channel width.</t>
    </r>
  </si>
  <si>
    <t>Is the project site located within a priority watershed for water quality improvement due to problems with nutrients or temperature?  (e.g.; 303(d) or TMDL)</t>
  </si>
  <si>
    <t>Select yes or no.</t>
  </si>
  <si>
    <r>
      <t>Is the project site within or nearly contiguous to a designated priority area for habitat conservation or restoration?  (</t>
    </r>
    <r>
      <rPr>
        <b/>
        <u/>
        <sz val="12"/>
        <color theme="1"/>
        <rFont val="Arial"/>
        <family val="2"/>
      </rPr>
      <t>In Oregon</t>
    </r>
    <r>
      <rPr>
        <b/>
        <sz val="12"/>
        <color theme="1"/>
        <rFont val="Arial"/>
        <family val="2"/>
      </rPr>
      <t>, this includes areas mapped as Conservation Priority Areas.  Both in Oregon and elsewhere it may include priority areas listed in a State Wildlife Action Plan/Strategy, a TNC Ecoregional Plan, a watershed plan, or by a state Natural Heritage Program.)</t>
    </r>
  </si>
  <si>
    <r>
      <t>Use the center of the project site to draw a circle with a 1-mile radius.  Within that circle, do paved roads completely encircle the project site?  Note: To qualify as "paved roads", the paved roads must be wide enough to create a gap wider than the average* tree canopy diameter.</t>
    </r>
    <r>
      <rPr>
        <b/>
        <i/>
        <sz val="12"/>
        <color indexed="8"/>
        <rFont val="Arial"/>
        <family val="2"/>
      </rPr>
      <t xml:space="preserve">  (*average = average for the project site, eye-balled)</t>
    </r>
  </si>
  <si>
    <r>
      <t xml:space="preserve">Select only </t>
    </r>
    <r>
      <rPr>
        <b/>
        <u/>
        <sz val="12"/>
        <color theme="1"/>
        <rFont val="Arial"/>
        <family val="2"/>
      </rPr>
      <t>one</t>
    </r>
    <r>
      <rPr>
        <sz val="12"/>
        <color theme="1"/>
        <rFont val="Arial"/>
        <family val="2"/>
      </rPr>
      <t xml:space="preserve"> choice.  Enter "1" next to the most relevant choice.</t>
    </r>
  </si>
  <si>
    <r>
      <t xml:space="preserve">Use the center of the project site to draw a circle with a 2-mile radius.  Within that circle, what percent of the land cover is </t>
    </r>
    <r>
      <rPr>
        <b/>
        <sz val="12"/>
        <color indexed="8"/>
        <rFont val="Arial"/>
        <family val="2"/>
      </rPr>
      <t xml:space="preserve">natural*?  </t>
    </r>
    <r>
      <rPr>
        <b/>
        <i/>
        <sz val="12"/>
        <color indexed="8"/>
        <rFont val="Arial"/>
        <family val="2"/>
      </rPr>
      <t>(*Natural includes shrubland, forest, native prairies, vegetated wetlands, untilled fields, lightly grazed pastures, and timber harvest areas.  As used here, it does not include grain fields, golf courses, recreational fields, tilled cropland, pavement, bare soil, gravel pits, or dirt roads.  Natural land cover is not the same as native vegetation.  It may include areas of Himalayan blackberry or salt-cedar, for example.)</t>
    </r>
  </si>
  <si>
    <t>Within the circle with a 2-mile radius, what is most of the land that is NOT natural? (Refer back to the circle created for question #9.)</t>
  </si>
  <si>
    <t>&gt;5%</t>
  </si>
  <si>
    <t>Obtain answers from Project Site Visit.</t>
  </si>
  <si>
    <r>
      <t xml:space="preserve">To what extent has flooding at the project site, and lands just outside the floodplain boundary, been altered by adjoining levees, dikes, abutments, retaining walls, berms, railroads, or road beds (whether or not these features have other water control structures, such as culverts)?  </t>
    </r>
    <r>
      <rPr>
        <b/>
        <i/>
        <sz val="12"/>
        <color theme="1"/>
        <rFont val="Arial"/>
        <family val="2"/>
      </rPr>
      <t>Note: Consider all aspects of flooding: alteration of the depth, frequency, duration, width, and timing.</t>
    </r>
  </si>
  <si>
    <t>How much of the project site has been artificially excavated (e.g.; for gravel) but is not a pond that holds water year-round?</t>
  </si>
  <si>
    <t>To what extent has artificial drainage (by ditches or drain tiles) within the project site decreased the extent and duration of flooding on-site?</t>
  </si>
  <si>
    <t>None or trace</t>
  </si>
  <si>
    <t>Never dries out (most years)</t>
  </si>
  <si>
    <t>How diverse are the natural structural features within the project site?</t>
  </si>
  <si>
    <t>What proportion of the vegetated part of the project site contains shrubs that are not shaded by an overstory of trees?</t>
  </si>
  <si>
    <t>None (cover is entirely invasives)</t>
  </si>
  <si>
    <r>
      <t xml:space="preserve">What proportion of the shrub and woody vine cover on the project site is </t>
    </r>
    <r>
      <rPr>
        <b/>
        <sz val="12"/>
        <color indexed="8"/>
        <rFont val="Arial"/>
        <family val="2"/>
      </rPr>
      <t>non-invasive species (e.g.; not Himalayan blackberry, black locust, English ivy, or others in</t>
    </r>
    <r>
      <rPr>
        <b/>
        <sz val="12"/>
        <rFont val="Arial"/>
        <family val="2"/>
      </rPr>
      <t xml:space="preserve"> the </t>
    </r>
    <r>
      <rPr>
        <b/>
        <u/>
        <sz val="12"/>
        <rFont val="Arial"/>
        <family val="2"/>
      </rPr>
      <t>Invasives (for Q #29-30)</t>
    </r>
    <r>
      <rPr>
        <b/>
        <sz val="12"/>
        <rFont val="Arial"/>
        <family val="2"/>
      </rPr>
      <t xml:space="preserve"> worksheet)?</t>
    </r>
  </si>
  <si>
    <r>
      <t xml:space="preserve">What percent of the herbaceous (non-woody) cover on the project site is non-invasive plants (e.g.; not reed canary-grass or others in the </t>
    </r>
    <r>
      <rPr>
        <b/>
        <u/>
        <sz val="12"/>
        <color theme="1"/>
        <rFont val="Arial"/>
        <family val="2"/>
      </rPr>
      <t>Invasives (for Q #29-30)</t>
    </r>
    <r>
      <rPr>
        <b/>
        <sz val="12"/>
        <color theme="1"/>
        <rFont val="Arial"/>
        <family val="2"/>
      </rPr>
      <t xml:space="preserve"> worksheet)?</t>
    </r>
  </si>
  <si>
    <t>None</t>
  </si>
  <si>
    <r>
      <t xml:space="preserve">What proportion of the project site is probably flooded by overbank flow, only once every 11-100 years, for any length of time seasonally?  (For additional help, see the </t>
    </r>
    <r>
      <rPr>
        <b/>
        <u/>
        <sz val="12"/>
        <color theme="1"/>
        <rFont val="Arial"/>
        <family val="2"/>
      </rPr>
      <t>Floodmarks (for Q #24-26)</t>
    </r>
    <r>
      <rPr>
        <b/>
        <sz val="12"/>
        <color theme="1"/>
        <rFont val="Arial"/>
        <family val="2"/>
      </rPr>
      <t xml:space="preserve"> worksheet.)</t>
    </r>
  </si>
  <si>
    <t>Trace to 10%</t>
  </si>
  <si>
    <t>No soil disturbance beyond the natural range</t>
  </si>
  <si>
    <t>No evidence, but can assume some limited disturbance</t>
  </si>
  <si>
    <t>Some evidence, but limited extent</t>
  </si>
  <si>
    <t>Extensive</t>
  </si>
  <si>
    <t xml:space="preserve">Unknown </t>
  </si>
  <si>
    <t>No dams</t>
  </si>
  <si>
    <t>Extensive (&gt;50% of the project site affected) OR severe</t>
  </si>
  <si>
    <t>Extensive (&gt;50% of the project site affected) AND severe</t>
  </si>
  <si>
    <t>Unknown</t>
  </si>
  <si>
    <t>No restrictive levees, dikes, or roadbeds</t>
  </si>
  <si>
    <t>On-site or &lt;1 channel-width</t>
  </si>
  <si>
    <t>Some (1-5%)</t>
  </si>
  <si>
    <t>Extensive (&gt;5% of the project site)</t>
  </si>
  <si>
    <t>Extensive (&gt;90% of the project site affected) OR severe</t>
  </si>
  <si>
    <t>Extensive (&gt;90% of the project site affected) AND severe</t>
  </si>
  <si>
    <t>None, or no access to large grazing livestock</t>
  </si>
  <si>
    <t>Non-irrigated herbaceous row crops</t>
  </si>
  <si>
    <t>Irrigated herbaceous row crops</t>
  </si>
  <si>
    <t>Horticultural shrubs, Orchards, Vineyards</t>
  </si>
  <si>
    <t>Less extensive, but noticeable</t>
  </si>
  <si>
    <r>
      <t>Flooding regime (</t>
    </r>
    <r>
      <rPr>
        <sz val="10"/>
        <color indexed="8"/>
        <rFont val="Arial Narrow"/>
        <family val="2"/>
      </rPr>
      <t>(4*Dur2yr + 2* Flooded10yr + Flooded100yr)/7)</t>
    </r>
  </si>
  <si>
    <r>
      <t>Sensitive/rare species (M</t>
    </r>
    <r>
      <rPr>
        <sz val="10"/>
        <color indexed="8"/>
        <rFont val="Arial Narrow"/>
        <family val="2"/>
      </rPr>
      <t>AX(RareAnim, RarePlant))</t>
    </r>
  </si>
  <si>
    <r>
      <t>Landscape context (</t>
    </r>
    <r>
      <rPr>
        <sz val="10"/>
        <color indexed="8"/>
        <rFont val="Arial Narrow"/>
        <family val="2"/>
      </rPr>
      <t>AVERAGE(Nat2mi, AltUseType, PatchDist, Conflu, Encirc,  MAX(PrioWQ, PrioCons, ESH)))</t>
    </r>
  </si>
  <si>
    <r>
      <t>Non-invasive species of vegetation (A</t>
    </r>
    <r>
      <rPr>
        <sz val="10"/>
        <color indexed="8"/>
        <rFont val="Arial Narrow"/>
        <family val="2"/>
      </rPr>
      <t>VERAGE(HNonInvas, SNonInvas))</t>
    </r>
  </si>
  <si>
    <t>Composite Indicator Subscore</t>
  </si>
  <si>
    <r>
      <t>Vegetation structure and distribution (</t>
    </r>
    <r>
      <rPr>
        <sz val="10"/>
        <color indexed="8"/>
        <rFont val="Arial Narrow"/>
        <family val="2"/>
      </rPr>
      <t>(2*StrucDiv + 2*BuffWidth + MAX(Trees, Shrubs))/5)</t>
    </r>
  </si>
  <si>
    <r>
      <rPr>
        <b/>
        <u/>
        <sz val="12"/>
        <color indexed="8"/>
        <rFont val="Arial"/>
        <family val="2"/>
      </rPr>
      <t>If the project site is NOT in Oregon</t>
    </r>
    <r>
      <rPr>
        <b/>
        <sz val="12"/>
        <color indexed="8"/>
        <rFont val="Arial"/>
        <family val="2"/>
      </rPr>
      <t>: Does the project site receive overbank flow from a water body supporting anadromous fish, or other fish species of special concern?</t>
    </r>
  </si>
  <si>
    <r>
      <t xml:space="preserve">What proportion of the project site is flooded by overbank flow, from any water body, </t>
    </r>
    <r>
      <rPr>
        <b/>
        <u/>
        <sz val="12"/>
        <color theme="1"/>
        <rFont val="Arial"/>
        <family val="2"/>
      </rPr>
      <t>at least once every two years</t>
    </r>
    <r>
      <rPr>
        <b/>
        <sz val="12"/>
        <color theme="1"/>
        <rFont val="Arial"/>
        <family val="2"/>
      </rPr>
      <t xml:space="preserve"> for each of the following durations?  </t>
    </r>
    <r>
      <rPr>
        <b/>
        <i/>
        <sz val="12"/>
        <color theme="1"/>
        <rFont val="Arial"/>
        <family val="2"/>
      </rPr>
      <t xml:space="preserve">Note: Users with some plant identification experience should download the "Plant Wetland Indicator Status" PDF from the State of Oregon’s Wetlands Program.  The document can be found here: http://oregonstatelands.us/DSL/WETLAND/or_wet_prot.shtml.  Then use plant species to help infer usual flood duration (e.g., it may be known that trees on the project site seldom survive &gt;2 months of continuous flooding).
</t>
    </r>
  </si>
  <si>
    <r>
      <t xml:space="preserve">What is the project site's closest distance (upriver, downriver, or on-site) to the confluence of two major rivers?  Both rivers may or may not run through the project site, or just one of the two rivers may run through the project site.  If the confluence is off the project site, measure from the edge of the project site that is closest to the confluence to the edge of the river closest to the project site. </t>
    </r>
    <r>
      <rPr>
        <b/>
        <i/>
        <sz val="12"/>
        <color theme="1"/>
        <rFont val="Arial"/>
        <family val="2"/>
      </rPr>
      <t xml:space="preserve"> (Note: If the river(s) in the confluence do flow through the project site, then it (they) must be a river(s) whose width at annual low flow is &gt;50 feet on the project site.  If neither river flows through the project site, then the river closest to the project site must have at least a width at annual low flow of &gt;50 feet.  All of the above criteria must be met in order to use a particular confluence to answer this question.  If any of the criteria is not met using the closest confluence, then apply this question to the closest confluence to the project site that does match the criteria.)</t>
    </r>
  </si>
  <si>
    <t>Size of Contiguous* Natural Land Cover Patch (in acres)</t>
  </si>
  <si>
    <t>PATCH DISTANCE TABLE</t>
  </si>
  <si>
    <r>
      <t xml:space="preserve">4) Select the most applicable score, in either Column D or E, depending on whether the land between the two identified patches is mostly developed** or undeveloped.  </t>
    </r>
    <r>
      <rPr>
        <b/>
        <u/>
        <sz val="12"/>
        <color theme="1"/>
        <rFont val="Arial"/>
        <family val="2"/>
      </rPr>
      <t>This score is the number entered into question #12 on the Calculator worksheet.</t>
    </r>
  </si>
  <si>
    <t>1) Find the largest patch of contiguous* natural land cover that is at least partially located within the project site's boundaries.  Determine the entire size of the patch (in acres).  Then, in Column A, find the category in which the determined patch size fits.  (For more information on determining the size of the largest patch, see the "Instructions for Using the Metric" section of the user's guide.</t>
  </si>
  <si>
    <t>RARE PLANTS OF WESTERN NORTH AMERICA</t>
  </si>
  <si>
    <t>(For Question #6)</t>
  </si>
  <si>
    <r>
      <rPr>
        <b/>
        <sz val="12"/>
        <color indexed="8"/>
        <rFont val="Arial"/>
        <family val="2"/>
      </rPr>
      <t xml:space="preserve">Not limited to those occurring in floodplain habitat. </t>
    </r>
    <r>
      <rPr>
        <sz val="12"/>
        <color theme="1"/>
        <rFont val="Arial"/>
        <family val="2"/>
      </rPr>
      <t xml:space="preserve"> These species are designated as vulnerable, imperiled, or critically imperiled at a global (G1,G2,G3) or state (S1,S2,S3) scale in the western states indicated.  </t>
    </r>
  </si>
  <si>
    <t>PLANT SPECIES THAT ARE MOST INVASIVE IN NORTH AMERICA</t>
  </si>
  <si>
    <t>(For Questions #29 and #30)</t>
  </si>
  <si>
    <r>
      <rPr>
        <b/>
        <sz val="12"/>
        <color indexed="8"/>
        <rFont val="Arial"/>
        <family val="2"/>
      </rPr>
      <t>Not limited to species occurring in floodplain habitat.</t>
    </r>
    <r>
      <rPr>
        <sz val="12"/>
        <color theme="1"/>
        <rFont val="Arial"/>
        <family val="2"/>
      </rPr>
      <t xml:space="preserve">  Includes ones categorized by NatureServe as High or Moderate Invasiveness.  </t>
    </r>
  </si>
  <si>
    <r>
      <t>INDICATORS OF FLOOD BOUNDARIES</t>
    </r>
    <r>
      <rPr>
        <sz val="20"/>
        <color indexed="8"/>
        <rFont val="Arial Black"/>
        <family val="2"/>
      </rPr>
      <t xml:space="preserve"> </t>
    </r>
  </si>
  <si>
    <t>3. Upland edge of wetland not vegetated (evidence of frequent water level fluctuation)</t>
  </si>
  <si>
    <t>14. Upland wildlife burrows (e.g., gophers, ground squirrels) (evidence of sudden or seasonal desiccation)</t>
  </si>
  <si>
    <r>
      <t>In Oregon, the extent of "</t>
    </r>
    <r>
      <rPr>
        <b/>
        <sz val="10"/>
        <color indexed="8"/>
        <rFont val="Arial"/>
        <family val="2"/>
      </rPr>
      <t>frequently</t>
    </r>
    <r>
      <rPr>
        <sz val="10"/>
        <color theme="1"/>
        <rFont val="Arial"/>
        <family val="2"/>
      </rPr>
      <t>" flooded areas generally includes areas out to about 1.1 times the river's bankfull height. The extent of "</t>
    </r>
    <r>
      <rPr>
        <b/>
        <sz val="10"/>
        <color indexed="8"/>
        <rFont val="Arial"/>
        <family val="2"/>
      </rPr>
      <t>commonly</t>
    </r>
    <r>
      <rPr>
        <sz val="10"/>
        <color theme="1"/>
        <rFont val="Arial"/>
        <family val="2"/>
      </rPr>
      <t>" flooded areas generally includes areas out to about 1.25 times the river's bankfull height. The extent of "</t>
    </r>
    <r>
      <rPr>
        <b/>
        <sz val="10"/>
        <color indexed="8"/>
        <rFont val="Arial"/>
        <family val="2"/>
      </rPr>
      <t>occasionally</t>
    </r>
    <r>
      <rPr>
        <sz val="10"/>
        <color theme="1"/>
        <rFont val="Arial"/>
        <family val="2"/>
      </rPr>
      <t>" flooded areas generally includes areas out to about 1.5 times the river's bankfull height.  The extent of "</t>
    </r>
    <r>
      <rPr>
        <b/>
        <sz val="10"/>
        <color indexed="8"/>
        <rFont val="Arial"/>
        <family val="2"/>
      </rPr>
      <t>rarely</t>
    </r>
    <r>
      <rPr>
        <sz val="10"/>
        <color theme="1"/>
        <rFont val="Arial"/>
        <family val="2"/>
      </rPr>
      <t>" flooded areas generally includes areas out to about twice the river's bankfull height.</t>
    </r>
  </si>
  <si>
    <r>
      <t xml:space="preserve">What percent of the channel's banks (both sides) have been artificially altered within the project site plus an upstream and downstream distance of 10x the average width of the channel? (e.g.; hardened, riprapped, revetment, channelized, etc.)  </t>
    </r>
    <r>
      <rPr>
        <b/>
        <i/>
        <sz val="12"/>
        <color theme="1"/>
        <rFont val="Arial"/>
        <family val="2"/>
      </rPr>
      <t>Note: The term “channel” refers to the perennial stream or river channel that is most responsible for actually, or potentially, flooding the project site.</t>
    </r>
  </si>
  <si>
    <r>
      <t xml:space="preserve">&gt;90% -- </t>
    </r>
    <r>
      <rPr>
        <b/>
        <sz val="10"/>
        <color indexed="8"/>
        <rFont val="Arial Narrow"/>
        <family val="2"/>
      </rPr>
      <t>SKIP TO #11 IF THIS ANSWER CHOICE IS SELECTED</t>
    </r>
  </si>
  <si>
    <t>DO NOT ANSWER THIS QUESTION IF THE ANSWER TO QUESTION #9 WAS "&gt;90%."  SKIP TO QUESTION #11.</t>
  </si>
  <si>
    <r>
      <rPr>
        <b/>
        <u/>
        <sz val="12"/>
        <color indexed="8"/>
        <rFont val="Arial"/>
        <family val="2"/>
      </rPr>
      <t>If the project site is in Oregon</t>
    </r>
    <r>
      <rPr>
        <b/>
        <sz val="12"/>
        <color indexed="8"/>
        <rFont val="Arial"/>
        <family val="2"/>
      </rPr>
      <t xml:space="preserve">: Does the project site receive overbank flow from a water body recognized as being Essential Salmonid Habitat (ESH), or supporting a fish species of special concern?  (For Essential Salmonid Habitat Maps, see http://www.oregon.gov/DSL/PERMITS/counties_ess.shtml.)
 </t>
    </r>
  </si>
  <si>
    <r>
      <t xml:space="preserve">Is there a recent* record of a special-status plant species within the project site?  Indicate the total number of plant species found.  (Contact the State Heritage Program, Native Plant Society, and qualified local botanists.  If time and expertise are available, conduct surveys during appropriate months.  </t>
    </r>
    <r>
      <rPr>
        <b/>
        <u/>
        <sz val="12"/>
        <color theme="1"/>
        <rFont val="Arial"/>
        <family val="2"/>
      </rPr>
      <t>See RarePlants (for Q #6) worksheet</t>
    </r>
    <r>
      <rPr>
        <b/>
        <sz val="12"/>
        <color theme="1"/>
        <rFont val="Arial"/>
        <family val="2"/>
      </rPr>
      <t xml:space="preserve">.)  </t>
    </r>
    <r>
      <rPr>
        <b/>
        <i/>
        <sz val="12"/>
        <color theme="1"/>
        <rFont val="Arial"/>
        <family val="2"/>
      </rPr>
      <t>(*Recent refers to any change(s) to the project site that are likely to have affected the plant species.  However, professional judgment should be used to determine whether a record is “recent” enough to be counted.)</t>
    </r>
  </si>
  <si>
    <r>
      <t xml:space="preserve">Within the project site, what is the average width of natural land cover (i.e., buffer) measured perpendicular to the channel during annual high water conditions?  If the channel does not flow through the project site, then, to answer this question, measure the average width of natural land cover in an upslope direction perpendicular to the annual floodplain boundary.  </t>
    </r>
    <r>
      <rPr>
        <b/>
        <i/>
        <sz val="12"/>
        <color theme="1"/>
        <rFont val="Arial"/>
        <family val="2"/>
      </rPr>
      <t>Note: The term “channel” refers to the perennial stream or river channel that is most responsible for actually, or potentially, flooding the project site.</t>
    </r>
  </si>
  <si>
    <r>
      <t xml:space="preserve">What proportion of the project site is probably flooded by overbank flow, only once every 3-10 years, for any length of time seasonally? (For additional help, see the </t>
    </r>
    <r>
      <rPr>
        <b/>
        <u/>
        <sz val="12"/>
        <color theme="1"/>
        <rFont val="Arial"/>
        <family val="2"/>
      </rPr>
      <t>Floodmarks (for Q #24-26)</t>
    </r>
    <r>
      <rPr>
        <b/>
        <sz val="12"/>
        <color theme="1"/>
        <rFont val="Arial"/>
        <family val="2"/>
      </rPr>
      <t xml:space="preserve"> worksheet.)</t>
    </r>
  </si>
  <si>
    <r>
      <t xml:space="preserve">The project site's percentage of optimal floodplain habitat quality.  (3*Lscape + 3*Hydro + VNonInvas + 2*Struc + 3*Risk + Spp)/13); </t>
    </r>
    <r>
      <rPr>
        <b/>
        <u/>
        <sz val="10"/>
        <color indexed="8"/>
        <rFont val="Arial Narrow"/>
        <family val="2"/>
      </rPr>
      <t>OR</t>
    </r>
    <r>
      <rPr>
        <sz val="10"/>
        <color indexed="8"/>
        <rFont val="Arial Narrow"/>
        <family val="2"/>
      </rPr>
      <t>, if the Spp composite indicator is not included because it is blank in the Composite Indicators Table above: (3*Lscape + 3*Hydro + VNonInvas + 2*Struc + 3*Risk)/12)</t>
    </r>
  </si>
  <si>
    <t>COVER PAGE FORM</t>
  </si>
  <si>
    <t>High-intensity Agricultural or Low-density Residential</t>
  </si>
  <si>
    <t>No artificial drainage</t>
  </si>
  <si>
    <r>
      <t xml:space="preserve">Is there a recent* record of a non-salmonid, special-status animal species reproducing on the project site or within 0.5 mile?  Indicate the total number of animal species found.  (Contact the State Heritage Program, wildlife agencies, and qualified local observers.  If time and expertise are available, conduct surveys during appropriate months.  </t>
    </r>
    <r>
      <rPr>
        <b/>
        <u/>
        <sz val="12"/>
        <color theme="1"/>
        <rFont val="Arial"/>
        <family val="2"/>
      </rPr>
      <t>See RareVertebrates (for Q #5) worksheet</t>
    </r>
    <r>
      <rPr>
        <b/>
        <sz val="12"/>
        <color theme="1"/>
        <rFont val="Arial"/>
        <family val="2"/>
      </rPr>
      <t xml:space="preserve">.) </t>
    </r>
    <r>
      <rPr>
        <b/>
        <i/>
        <sz val="12"/>
        <color theme="1"/>
        <rFont val="Arial"/>
        <family val="2"/>
      </rPr>
      <t xml:space="preserve"> (*Recent refers to any change(s) to the project site that are likely to have affected the animal species.  However, professional judgment should be used to determine whether a record is “recent” enough to be counted.)</t>
    </r>
  </si>
  <si>
    <t>How extensive is natural land cover on the parts of the project site not covered in late summer by water?</t>
  </si>
  <si>
    <t>No agricultural use</t>
  </si>
  <si>
    <r>
      <rPr>
        <b/>
        <u/>
        <sz val="12"/>
        <color theme="1"/>
        <rFont val="Arial"/>
        <family val="2"/>
      </rPr>
      <t>If the channel runs through the project site</t>
    </r>
    <r>
      <rPr>
        <b/>
        <sz val="12"/>
        <color theme="1"/>
        <rFont val="Arial"/>
        <family val="2"/>
      </rPr>
      <t xml:space="preserve">: Mark the upstream point where the channel enters the project site, and the downstream point at which it exits the project site.  Next, mark a distance upstream and downstream from these marks of approximately 10x the average channel width. </t>
    </r>
  </si>
  <si>
    <r>
      <t xml:space="preserve">Is &gt;50% of the channel, within the project site, incised especially as a result of dams or changes in land use upriver? (i.e.; downcut and sharply lower than adjoining floodplain, restricting normal overbank flow)  </t>
    </r>
    <r>
      <rPr>
        <b/>
        <i/>
        <sz val="12"/>
        <color theme="1"/>
        <rFont val="Arial"/>
        <family val="2"/>
      </rPr>
      <t>Note: The term “channel” refers to the perennial stream or river channel that is most responsible for actually, or potentially, flooding the project site.</t>
    </r>
  </si>
  <si>
    <r>
      <rPr>
        <b/>
        <u/>
        <sz val="12"/>
        <color theme="1"/>
        <rFont val="Arial"/>
        <family val="2"/>
      </rPr>
      <t>If the channel does NOT run through the project site</t>
    </r>
    <r>
      <rPr>
        <b/>
        <sz val="12"/>
        <color theme="1"/>
        <rFont val="Arial"/>
        <family val="2"/>
      </rPr>
      <t>: Mark the point of the channel that is closest to the project site.  Next, mark a distance upstream and downstream from this point of approximately 10x the average channel width.  Then, answer this question using the part of the channel within the upstream and downstream marks.</t>
    </r>
  </si>
  <si>
    <t>STRUCTURES FORM</t>
  </si>
  <si>
    <t>If none of the conditions are met on the project site, then enter a "1" here:</t>
  </si>
  <si>
    <r>
      <t xml:space="preserve">Enter a "1" in the "Met?" column </t>
    </r>
    <r>
      <rPr>
        <b/>
        <u/>
        <sz val="12"/>
        <color theme="1"/>
        <rFont val="Arial"/>
        <family val="2"/>
      </rPr>
      <t>only</t>
    </r>
    <r>
      <rPr>
        <b/>
        <sz val="12"/>
        <color theme="1"/>
        <rFont val="Arial"/>
        <family val="2"/>
      </rPr>
      <t xml:space="preserve"> when (A) the feature, in the "Feature" column, is present within the project site </t>
    </r>
    <r>
      <rPr>
        <b/>
        <u/>
        <sz val="12"/>
        <color theme="1"/>
        <rFont val="Arial"/>
        <family val="2"/>
      </rPr>
      <t>AND</t>
    </r>
    <r>
      <rPr>
        <b/>
        <sz val="12"/>
        <color theme="1"/>
        <rFont val="Arial"/>
        <family val="2"/>
      </rPr>
      <t xml:space="preserve"> (B) the feature meets the minimum qualifications listed in the "Minimum Inclusion Threshold" column.  If both conditions are not met, leave the "Met?" column BLANK.  </t>
    </r>
    <r>
      <rPr>
        <b/>
        <i/>
        <sz val="12"/>
        <color theme="1"/>
        <rFont val="Arial"/>
        <family val="2"/>
      </rPr>
      <t>If none of the conditions listed below are met on the project site, then enter a "1" into the "Met?" column next to the red box at the bottom of the entry sheet.</t>
    </r>
  </si>
  <si>
    <r>
      <rPr>
        <b/>
        <sz val="12"/>
        <color indexed="8"/>
        <rFont val="Arial"/>
        <family val="2"/>
      </rPr>
      <t>Not limited to those occurring in floodplain habitat.</t>
    </r>
    <r>
      <rPr>
        <sz val="12"/>
        <color theme="1"/>
        <rFont val="Arial"/>
        <family val="2"/>
      </rPr>
      <t xml:space="preserve">  These species are designated as vulnerable, imperiled, or critically imperiled at a global (G1,G2,G3) or state (S1,S2,S3) scale in the western states indicated.</t>
    </r>
  </si>
  <si>
    <t>Unvegetated gravel/sand bar/point bar (visible at base flow)</t>
  </si>
  <si>
    <t>PROJECT SITE VISIT FORM</t>
  </si>
  <si>
    <t>Enter the total number of special-status animal species found on the project site.  If there is no information available, enter "no information."</t>
  </si>
  <si>
    <t>Enter the total number of special-status plant species found on the project site.  If there is no information available, enter "no information."</t>
  </si>
  <si>
    <t>See the Patch Distance Table on the PatchDist (for Q #12) worksheet, find the applicable score, and enter that number here.</t>
  </si>
  <si>
    <r>
      <t xml:space="preserve">Enter the approximate proportion (0% or trace, 1-10%, 11-50%, 51-90%, &gt;90%) of the project site that is flooded for </t>
    </r>
    <r>
      <rPr>
        <b/>
        <u/>
        <sz val="12"/>
        <color indexed="8"/>
        <rFont val="Arial"/>
        <family val="2"/>
      </rPr>
      <t>EACH</t>
    </r>
    <r>
      <rPr>
        <sz val="12"/>
        <color indexed="8"/>
        <rFont val="Arial"/>
        <family val="2"/>
      </rPr>
      <t xml:space="preserve"> length of time listed below.  Include only the floodplain area, in the percentage estimates, not any area within the water body(ies).</t>
    </r>
  </si>
  <si>
    <r>
      <t xml:space="preserve">Select, from the drop-down menu, the category that represents the approximate proportion of the project site that is flooded for </t>
    </r>
    <r>
      <rPr>
        <b/>
        <u/>
        <sz val="12"/>
        <color indexed="8"/>
        <rFont val="Arial"/>
        <family val="2"/>
      </rPr>
      <t>EACH</t>
    </r>
    <r>
      <rPr>
        <sz val="12"/>
        <color indexed="8"/>
        <rFont val="Arial"/>
        <family val="2"/>
      </rPr>
      <t xml:space="preserve"> length of time listed below.  Include only the floodplain area, in the percentage estimates, not any area within the water body(ies).</t>
    </r>
  </si>
  <si>
    <t>Fill out the Structures Form.  When back in the office, the data from the Structures Form will be entered into the Structures Data Entry Sheet on the Structures worksheet.  Upon completion of the Structures Data Entry Sheet, the subscore for this main indicator will automatically transfer over.</t>
  </si>
  <si>
    <r>
      <t>Risk/stressors</t>
    </r>
    <r>
      <rPr>
        <sz val="10"/>
        <color indexed="8"/>
        <rFont val="Arial Narrow"/>
        <family val="2"/>
      </rPr>
      <t xml:space="preserve"> ((3*AVERAGE(Levee, Dam, BankAlt)) + AVERAGE(Compac, Incised, Excav) + AVERAGE (Ditch, AgType, Grazed) + (1-PrioWQ) + NatOnsite)/7)</t>
    </r>
  </si>
  <si>
    <t>Use the center of the project site to draw a circle with a 2-mile radius.  Within that circle, what proportion of the land cover is natural*?  (*Natural includes shrubland, forest, native prairies, vegetated wetlands, untilled fields, lightly grazed pastures, and timber harvest areas.  As used here, it does not include grain fields, golf courses, recreational fields, tilled cropland, pavement, bare soil, gravel pits, or dirt roads.  Natural land cover is not the same as native vegetation.  It may include areas of Himalayan blackberry or salt-cedar, for example.)</t>
  </si>
  <si>
    <t xml:space="preserve">What proportion of the project site contains tree canopy? </t>
  </si>
  <si>
    <t>What proportion of the project site is currently grazed in a manner that has visibly and persistently altered the vegetation structure (i.e.; incomplete recovery between years)?</t>
  </si>
  <si>
    <t>What proportion of the herbaceous (non-woody) cover on the project site is non-invasive plants (e.g.; not reed canary-grass or others in the Invasives (for Q #29-30) worksheet)?</t>
  </si>
  <si>
    <r>
      <t xml:space="preserve">What proportion of the channel's banks (both sides) have been artificially altered within the project site plus an upstream and downstream distance of 10x the average width of the channel? (e.g.; hardened, riprapped, revetment, channelized, etc.)  </t>
    </r>
    <r>
      <rPr>
        <b/>
        <i/>
        <sz val="12"/>
        <color theme="1"/>
        <rFont val="Arial"/>
        <family val="2"/>
      </rPr>
      <t>Note: The term “channel” refers to the perennial stream or river channel that is most responsible for actually, or potentially, flooding the project site.</t>
    </r>
  </si>
  <si>
    <t>How much has the extent (flooded width), depth, frequency, duration, and timing of inundation to this project site, by overbank flow, been altered by upriver dams and diversion channels? (compared with a hydrograph from before they were constructed)</t>
  </si>
</sst>
</file>

<file path=xl/styles.xml><?xml version="1.0" encoding="utf-8"?>
<styleSheet xmlns="http://schemas.openxmlformats.org/spreadsheetml/2006/main">
  <numFmts count="2">
    <numFmt numFmtId="164" formatCode="0.0"/>
    <numFmt numFmtId="165" formatCode="0.000000"/>
  </numFmts>
  <fonts count="61">
    <font>
      <sz val="10"/>
      <color theme="1"/>
      <name val="Arial Narrow"/>
      <family val="2"/>
    </font>
    <font>
      <sz val="10"/>
      <color indexed="8"/>
      <name val="Arial Narrow"/>
      <family val="2"/>
    </font>
    <font>
      <b/>
      <sz val="10"/>
      <color indexed="8"/>
      <name val="Arial Narrow"/>
      <family val="2"/>
    </font>
    <font>
      <sz val="11"/>
      <color indexed="8"/>
      <name val="Calibri"/>
      <family val="2"/>
    </font>
    <font>
      <i/>
      <sz val="10"/>
      <color indexed="8"/>
      <name val="Arial Narrow"/>
      <family val="2"/>
    </font>
    <font>
      <b/>
      <sz val="20"/>
      <color indexed="8"/>
      <name val="Arial Black"/>
      <family val="2"/>
    </font>
    <font>
      <b/>
      <sz val="12"/>
      <color indexed="8"/>
      <name val="Arial"/>
      <family val="2"/>
    </font>
    <font>
      <b/>
      <sz val="11"/>
      <color indexed="8"/>
      <name val="Arial"/>
      <family val="2"/>
    </font>
    <font>
      <b/>
      <sz val="11"/>
      <name val="Arial"/>
      <family val="2"/>
    </font>
    <font>
      <b/>
      <sz val="14"/>
      <color indexed="8"/>
      <name val="Arial"/>
      <family val="2"/>
    </font>
    <font>
      <sz val="12"/>
      <color theme="1"/>
      <name val="Arial"/>
      <family val="2"/>
    </font>
    <font>
      <sz val="10"/>
      <color theme="1"/>
      <name val="Arial"/>
      <family val="2"/>
    </font>
    <font>
      <b/>
      <sz val="10"/>
      <color theme="1"/>
      <name val="Arial"/>
      <family val="2"/>
    </font>
    <font>
      <b/>
      <sz val="14"/>
      <color theme="1"/>
      <name val="Arial"/>
      <family val="2"/>
    </font>
    <font>
      <b/>
      <sz val="14"/>
      <color theme="1"/>
      <name val="Arial Narrow"/>
      <family val="2"/>
    </font>
    <font>
      <b/>
      <sz val="12"/>
      <color theme="1"/>
      <name val="Arial"/>
      <family val="2"/>
    </font>
    <font>
      <i/>
      <sz val="9"/>
      <color theme="1"/>
      <name val="Arial"/>
      <family val="2"/>
    </font>
    <font>
      <sz val="20"/>
      <color theme="1"/>
      <name val="Arial Black"/>
      <family val="2"/>
    </font>
    <font>
      <b/>
      <sz val="16"/>
      <color theme="1"/>
      <name val="Arial Black"/>
      <family val="2"/>
    </font>
    <font>
      <b/>
      <sz val="11"/>
      <color theme="1"/>
      <name val="Arial"/>
      <family val="2"/>
    </font>
    <font>
      <u/>
      <sz val="10"/>
      <color theme="10"/>
      <name val="Arial Narrow"/>
      <family val="2"/>
    </font>
    <font>
      <u/>
      <sz val="10"/>
      <color theme="11"/>
      <name val="Arial Narrow"/>
      <family val="2"/>
    </font>
    <font>
      <b/>
      <u/>
      <sz val="12"/>
      <color theme="1"/>
      <name val="Arial"/>
      <family val="2"/>
    </font>
    <font>
      <sz val="9"/>
      <color theme="1"/>
      <name val="Arial Narrow"/>
      <family val="2"/>
    </font>
    <font>
      <b/>
      <sz val="20"/>
      <color indexed="8"/>
      <name val="Arial"/>
      <family val="2"/>
    </font>
    <font>
      <sz val="11"/>
      <color theme="1"/>
      <name val="Arial"/>
      <family val="2"/>
    </font>
    <font>
      <sz val="11"/>
      <color indexed="8"/>
      <name val="Arial"/>
      <family val="2"/>
    </font>
    <font>
      <sz val="11"/>
      <name val="Arial"/>
      <family val="2"/>
    </font>
    <font>
      <b/>
      <sz val="9"/>
      <color theme="1"/>
      <name val="Arial Black"/>
      <family val="2"/>
    </font>
    <font>
      <sz val="10"/>
      <color theme="1"/>
      <name val="Arial Black"/>
      <family val="2"/>
    </font>
    <font>
      <b/>
      <sz val="16"/>
      <color theme="1"/>
      <name val="Arial"/>
      <family val="2"/>
    </font>
    <font>
      <sz val="9"/>
      <color theme="1"/>
      <name val="Arial Black"/>
      <family val="2"/>
    </font>
    <font>
      <sz val="16"/>
      <color theme="1"/>
      <name val="Arial"/>
      <family val="2"/>
    </font>
    <font>
      <b/>
      <sz val="20"/>
      <color theme="1"/>
      <name val="Arial Black"/>
      <family val="2"/>
    </font>
    <font>
      <sz val="12"/>
      <color indexed="8"/>
      <name val="Arial"/>
      <family val="2"/>
    </font>
    <font>
      <b/>
      <sz val="12"/>
      <name val="Arial"/>
      <family val="2"/>
    </font>
    <font>
      <b/>
      <u/>
      <sz val="12"/>
      <color indexed="8"/>
      <name val="Arial"/>
      <family val="2"/>
    </font>
    <font>
      <sz val="12"/>
      <name val="Arial"/>
      <family val="2"/>
    </font>
    <font>
      <sz val="10"/>
      <name val="Arial"/>
      <family val="2"/>
    </font>
    <font>
      <b/>
      <sz val="10"/>
      <color theme="1"/>
      <name val="Arial Black"/>
      <family val="2"/>
    </font>
    <font>
      <b/>
      <i/>
      <sz val="12"/>
      <color theme="1"/>
      <name val="Arial"/>
      <family val="2"/>
    </font>
    <font>
      <u/>
      <sz val="10"/>
      <color theme="1"/>
      <name val="Arial"/>
      <family val="2"/>
    </font>
    <font>
      <sz val="14"/>
      <color theme="1"/>
      <name val="Arial"/>
      <family val="2"/>
    </font>
    <font>
      <sz val="14"/>
      <color theme="1"/>
      <name val="Arial"/>
      <family val="2"/>
    </font>
    <font>
      <sz val="10"/>
      <name val="Arial Narrow"/>
      <family val="2"/>
    </font>
    <font>
      <b/>
      <sz val="10"/>
      <color theme="1"/>
      <name val="Arial Narrow"/>
      <family val="2"/>
    </font>
    <font>
      <sz val="10"/>
      <color indexed="8"/>
      <name val="Arial"/>
      <family val="2"/>
    </font>
    <font>
      <sz val="14"/>
      <color indexed="8"/>
      <name val="Arial"/>
      <family val="2"/>
    </font>
    <font>
      <b/>
      <sz val="14"/>
      <name val="Arial"/>
      <family val="2"/>
    </font>
    <font>
      <b/>
      <i/>
      <sz val="12"/>
      <color indexed="8"/>
      <name val="Arial"/>
      <family val="2"/>
    </font>
    <font>
      <b/>
      <sz val="10"/>
      <color indexed="8"/>
      <name val="Arial"/>
      <family val="2"/>
    </font>
    <font>
      <b/>
      <u/>
      <sz val="12"/>
      <name val="Arial"/>
      <family val="2"/>
    </font>
    <font>
      <b/>
      <sz val="16"/>
      <color theme="1"/>
      <name val="Arial Narrow"/>
      <family val="2"/>
    </font>
    <font>
      <b/>
      <u/>
      <sz val="10"/>
      <color indexed="8"/>
      <name val="Arial Narrow"/>
      <family val="2"/>
    </font>
    <font>
      <b/>
      <sz val="18"/>
      <color theme="1"/>
      <name val="Arial"/>
      <family val="2"/>
    </font>
    <font>
      <sz val="18"/>
      <color theme="1"/>
      <name val="Arial"/>
      <family val="2"/>
    </font>
    <font>
      <b/>
      <sz val="16"/>
      <color indexed="8"/>
      <name val="Arial Black"/>
      <family val="2"/>
    </font>
    <font>
      <sz val="20"/>
      <color indexed="8"/>
      <name val="Arial Black"/>
      <family val="2"/>
    </font>
    <font>
      <b/>
      <sz val="9"/>
      <color theme="1"/>
      <name val="Arial Narrow"/>
      <family val="2"/>
    </font>
    <font>
      <sz val="9"/>
      <color theme="1"/>
      <name val="Arial"/>
      <family val="2"/>
    </font>
    <font>
      <b/>
      <sz val="16"/>
      <color indexed="8"/>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66CCFF"/>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C0C0C0"/>
        <bgColor indexed="64"/>
      </patternFill>
    </fill>
  </fills>
  <borders count="10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style="thin">
        <color auto="1"/>
      </right>
      <top/>
      <bottom/>
      <diagonal/>
    </border>
    <border>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right/>
      <top/>
      <bottom style="thin">
        <color auto="1"/>
      </bottom>
      <diagonal/>
    </border>
    <border>
      <left/>
      <right/>
      <top style="thin">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style="medium">
        <color auto="1"/>
      </top>
      <bottom/>
      <diagonal/>
    </border>
    <border>
      <left style="thick">
        <color auto="1"/>
      </left>
      <right/>
      <top style="medium">
        <color auto="1"/>
      </top>
      <bottom/>
      <diagonal/>
    </border>
    <border>
      <left/>
      <right style="thick">
        <color auto="1"/>
      </right>
      <top style="medium">
        <color auto="1"/>
      </top>
      <bottom/>
      <diagonal/>
    </border>
    <border>
      <left/>
      <right style="thick">
        <color auto="1"/>
      </right>
      <top/>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ck">
        <color auto="1"/>
      </right>
      <top style="thin">
        <color auto="1"/>
      </top>
      <bottom style="thin">
        <color auto="1"/>
      </bottom>
      <diagonal/>
    </border>
    <border>
      <left/>
      <right style="thick">
        <color auto="1"/>
      </right>
      <top style="thin">
        <color auto="1"/>
      </top>
      <bottom/>
      <diagonal/>
    </border>
    <border>
      <left/>
      <right style="thick">
        <color auto="1"/>
      </right>
      <top style="thin">
        <color auto="1"/>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right style="thick">
        <color auto="1"/>
      </right>
      <top/>
      <bottom style="thin">
        <color auto="1"/>
      </bottom>
      <diagonal/>
    </border>
    <border>
      <left/>
      <right style="thick">
        <color auto="1"/>
      </right>
      <top style="medium">
        <color auto="1"/>
      </top>
      <bottom style="thin">
        <color auto="1"/>
      </bottom>
      <diagonal/>
    </border>
    <border>
      <left style="thin">
        <color auto="1"/>
      </left>
      <right style="thin">
        <color auto="1"/>
      </right>
      <top/>
      <bottom style="thick">
        <color auto="1"/>
      </bottom>
      <diagonal/>
    </border>
    <border>
      <left/>
      <right/>
      <top style="thick">
        <color auto="1"/>
      </top>
      <bottom/>
      <diagonal/>
    </border>
    <border>
      <left/>
      <right style="thick">
        <color auto="1"/>
      </right>
      <top style="thick">
        <color auto="1"/>
      </top>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n">
        <color auto="1"/>
      </right>
      <top style="medium">
        <color auto="1"/>
      </top>
      <bottom style="thick">
        <color auto="1"/>
      </bottom>
      <diagonal/>
    </border>
    <border>
      <left style="thin">
        <color auto="1"/>
      </left>
      <right style="thick">
        <color auto="1"/>
      </right>
      <top/>
      <bottom style="thick">
        <color auto="1"/>
      </bottom>
      <diagonal/>
    </border>
    <border>
      <left style="thick">
        <color auto="1"/>
      </left>
      <right/>
      <top style="thick">
        <color auto="1"/>
      </top>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right style="thick">
        <color auto="1"/>
      </right>
      <top style="medium">
        <color auto="1"/>
      </top>
      <bottom style="thick">
        <color auto="1"/>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ck">
        <color auto="1"/>
      </right>
      <top/>
      <bottom/>
      <diagonal/>
    </border>
    <border>
      <left style="thin">
        <color auto="1"/>
      </left>
      <right style="thick">
        <color auto="1"/>
      </right>
      <top/>
      <bottom style="medium">
        <color auto="1"/>
      </bottom>
      <diagonal/>
    </border>
    <border>
      <left style="thin">
        <color auto="1"/>
      </left>
      <right style="thick">
        <color auto="1"/>
      </right>
      <top style="thin">
        <color auto="1"/>
      </top>
      <bottom/>
      <diagonal/>
    </border>
    <border>
      <left style="thin">
        <color auto="1"/>
      </left>
      <right style="thick">
        <color auto="1"/>
      </right>
      <top style="thin">
        <color auto="1"/>
      </top>
      <bottom style="medium">
        <color auto="1"/>
      </bottom>
      <diagonal/>
    </border>
    <border>
      <left style="thick">
        <color auto="1"/>
      </left>
      <right/>
      <top style="thin">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n">
        <color auto="1"/>
      </top>
      <bottom style="thin">
        <color auto="1"/>
      </bottom>
      <diagonal/>
    </border>
    <border>
      <left style="thick">
        <color auto="1"/>
      </left>
      <right style="thin">
        <color auto="1"/>
      </right>
      <top style="medium">
        <color auto="1"/>
      </top>
      <bottom style="thin">
        <color auto="1"/>
      </bottom>
      <diagonal/>
    </border>
    <border>
      <left style="medium">
        <color auto="1"/>
      </left>
      <right style="thick">
        <color auto="1"/>
      </right>
      <top/>
      <bottom style="thick">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top style="thin">
        <color auto="1"/>
      </top>
      <bottom style="medium">
        <color auto="1"/>
      </bottom>
      <diagonal/>
    </border>
    <border>
      <left/>
      <right style="medium">
        <color auto="1"/>
      </right>
      <top style="medium">
        <color auto="1"/>
      </top>
      <bottom style="thick">
        <color auto="1"/>
      </bottom>
      <diagonal/>
    </border>
    <border>
      <left style="thick">
        <color auto="1"/>
      </left>
      <right style="thin">
        <color auto="1"/>
      </right>
      <top style="medium">
        <color auto="1"/>
      </top>
      <bottom/>
      <diagonal/>
    </border>
    <border>
      <left style="thick">
        <color auto="1"/>
      </left>
      <right style="thin">
        <color auto="1"/>
      </right>
      <top/>
      <bottom/>
      <diagonal/>
    </border>
    <border>
      <left style="thick">
        <color auto="1"/>
      </left>
      <right style="thin">
        <color auto="1"/>
      </right>
      <top/>
      <bottom style="medium">
        <color auto="1"/>
      </bottom>
      <diagonal/>
    </border>
    <border>
      <left style="thin">
        <color auto="1"/>
      </left>
      <right/>
      <top/>
      <bottom/>
      <diagonal/>
    </border>
    <border>
      <left style="thin">
        <color auto="1"/>
      </left>
      <right/>
      <top style="medium">
        <color auto="1"/>
      </top>
      <bottom/>
      <diagonal/>
    </border>
    <border>
      <left style="thick">
        <color auto="1"/>
      </left>
      <right style="thin">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auto="1"/>
      </left>
      <right/>
      <top style="medium">
        <color auto="1"/>
      </top>
      <bottom style="thick">
        <color auto="1"/>
      </bottom>
      <diagonal/>
    </border>
    <border>
      <left/>
      <right style="medium">
        <color auto="1"/>
      </right>
      <top/>
      <bottom style="thick">
        <color auto="1"/>
      </bottom>
      <diagonal/>
    </border>
    <border>
      <left style="thin">
        <color auto="1"/>
      </left>
      <right style="thick">
        <color auto="1"/>
      </right>
      <top style="medium">
        <color auto="1"/>
      </top>
      <bottom style="thin">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thick">
        <color auto="1"/>
      </top>
      <bottom style="medium">
        <color auto="1"/>
      </bottom>
      <diagonal/>
    </border>
    <border>
      <left style="thick">
        <color auto="1"/>
      </left>
      <right style="thick">
        <color auto="1"/>
      </right>
      <top style="thick">
        <color auto="1"/>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thin">
        <color auto="1"/>
      </left>
      <right style="thick">
        <color auto="1"/>
      </right>
      <top style="medium">
        <color auto="1"/>
      </top>
      <bottom style="thick">
        <color auto="1"/>
      </bottom>
      <diagonal/>
    </border>
  </borders>
  <cellStyleXfs count="36">
    <xf numFmtId="0" fontId="0" fillId="0" borderId="0"/>
    <xf numFmtId="0" fontId="3"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891">
    <xf numFmtId="0" fontId="0" fillId="0" borderId="0" xfId="0"/>
    <xf numFmtId="0" fontId="6" fillId="0" borderId="0" xfId="0" applyFont="1" applyFill="1" applyBorder="1" applyAlignment="1" applyProtection="1">
      <alignment horizontal="right" vertical="center" wrapText="1"/>
      <protection locked="0"/>
    </xf>
    <xf numFmtId="0" fontId="29" fillId="0" borderId="17"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vertical="top" wrapText="1"/>
      <protection locked="0"/>
    </xf>
    <xf numFmtId="0" fontId="11" fillId="0" borderId="0" xfId="0" applyFont="1" applyFill="1" applyBorder="1" applyAlignment="1" applyProtection="1">
      <alignment vertical="top"/>
      <protection locked="0"/>
    </xf>
    <xf numFmtId="0" fontId="15" fillId="0" borderId="42" xfId="0" applyFont="1" applyFill="1" applyBorder="1" applyAlignment="1" applyProtection="1">
      <alignment horizontal="center" vertical="center" wrapText="1"/>
    </xf>
    <xf numFmtId="10" fontId="15" fillId="8" borderId="60" xfId="0" applyNumberFormat="1" applyFont="1" applyFill="1" applyBorder="1" applyAlignment="1" applyProtection="1">
      <alignment horizontal="center" vertical="center" wrapText="1"/>
    </xf>
    <xf numFmtId="0" fontId="16" fillId="0" borderId="0" xfId="0" applyFont="1" applyProtection="1"/>
    <xf numFmtId="14" fontId="11" fillId="3" borderId="55" xfId="0" applyNumberFormat="1" applyFont="1" applyFill="1" applyBorder="1" applyAlignment="1" applyProtection="1">
      <alignment horizontal="left" vertical="center" wrapText="1"/>
      <protection locked="0"/>
    </xf>
    <xf numFmtId="2" fontId="11" fillId="3" borderId="55" xfId="0" applyNumberFormat="1" applyFont="1" applyFill="1" applyBorder="1" applyAlignment="1" applyProtection="1">
      <alignment horizontal="left" vertical="center"/>
      <protection locked="0"/>
    </xf>
    <xf numFmtId="0" fontId="11" fillId="3" borderId="55" xfId="0" applyFont="1" applyFill="1" applyBorder="1" applyAlignment="1" applyProtection="1">
      <alignment horizontal="left" vertical="center" wrapText="1"/>
      <protection locked="0"/>
    </xf>
    <xf numFmtId="0" fontId="11" fillId="3" borderId="55" xfId="0" applyFont="1" applyFill="1" applyBorder="1" applyAlignment="1" applyProtection="1">
      <alignment horizontal="left" vertical="center"/>
      <protection locked="0"/>
    </xf>
    <xf numFmtId="0" fontId="12" fillId="0" borderId="25" xfId="0" applyFont="1" applyBorder="1" applyAlignment="1" applyProtection="1">
      <alignment horizontal="right" vertical="center" wrapText="1"/>
    </xf>
    <xf numFmtId="2" fontId="11" fillId="0" borderId="0" xfId="0" applyNumberFormat="1" applyFont="1" applyFill="1" applyAlignment="1" applyProtection="1">
      <alignment vertical="top" wrapText="1"/>
    </xf>
    <xf numFmtId="0" fontId="11" fillId="3" borderId="73" xfId="0" applyFont="1" applyFill="1" applyBorder="1" applyAlignment="1" applyProtection="1">
      <alignment horizontal="left" vertical="center" wrapText="1"/>
      <protection locked="0"/>
    </xf>
    <xf numFmtId="0" fontId="44" fillId="3" borderId="7" xfId="0" applyFont="1" applyFill="1" applyBorder="1" applyAlignment="1" applyProtection="1">
      <alignment horizontal="center" vertical="center"/>
      <protection locked="0"/>
    </xf>
    <xf numFmtId="0" fontId="44" fillId="3" borderId="1" xfId="0" applyFont="1" applyFill="1" applyBorder="1" applyAlignment="1" applyProtection="1">
      <alignment horizontal="center" vertical="center"/>
      <protection locked="0"/>
    </xf>
    <xf numFmtId="0" fontId="44" fillId="3" borderId="71" xfId="0" applyFont="1" applyFill="1" applyBorder="1" applyAlignment="1" applyProtection="1">
      <alignment horizontal="center" vertical="center"/>
      <protection locked="0"/>
    </xf>
    <xf numFmtId="0" fontId="44" fillId="3" borderId="8" xfId="0" applyFont="1" applyFill="1" applyBorder="1" applyAlignment="1" applyProtection="1">
      <alignment horizontal="center" vertical="center"/>
      <protection locked="0"/>
    </xf>
    <xf numFmtId="0" fontId="44" fillId="3" borderId="6" xfId="0" applyFont="1" applyFill="1" applyBorder="1" applyAlignment="1" applyProtection="1">
      <alignment horizontal="center" vertical="center"/>
      <protection locked="0"/>
    </xf>
    <xf numFmtId="0" fontId="44" fillId="3" borderId="3" xfId="0" applyFont="1" applyFill="1" applyBorder="1" applyAlignment="1" applyProtection="1">
      <alignment horizontal="center" vertical="center"/>
      <protection locked="0"/>
    </xf>
    <xf numFmtId="0" fontId="44" fillId="3" borderId="9"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0" fontId="0" fillId="0" borderId="0" xfId="0" applyProtection="1">
      <protection locked="0"/>
    </xf>
    <xf numFmtId="0" fontId="11" fillId="0" borderId="0" xfId="0" applyFont="1" applyProtection="1">
      <protection locked="0"/>
    </xf>
    <xf numFmtId="0" fontId="0" fillId="0" borderId="0" xfId="0" applyAlignment="1" applyProtection="1">
      <alignment vertical="top"/>
      <protection locked="0"/>
    </xf>
    <xf numFmtId="0" fontId="11" fillId="0" borderId="0" xfId="0" applyFont="1" applyAlignment="1" applyProtection="1">
      <alignment vertical="top"/>
      <protection locked="0"/>
    </xf>
    <xf numFmtId="0" fontId="11"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11" fillId="0" borderId="0" xfId="0" applyFont="1" applyFill="1" applyAlignment="1" applyProtection="1">
      <alignment vertical="center" wrapText="1"/>
      <protection locked="0"/>
    </xf>
    <xf numFmtId="0" fontId="59" fillId="0" borderId="0" xfId="0" applyFont="1" applyProtection="1"/>
    <xf numFmtId="0" fontId="10" fillId="0" borderId="0" xfId="0" applyFont="1" applyFill="1" applyBorder="1" applyAlignment="1" applyProtection="1">
      <alignment vertical="top" wrapText="1"/>
      <protection locked="0"/>
    </xf>
    <xf numFmtId="2" fontId="11" fillId="0" borderId="0" xfId="0" applyNumberFormat="1" applyFont="1" applyFill="1" applyAlignment="1" applyProtection="1">
      <alignment vertical="top" wrapText="1"/>
      <protection locked="0"/>
    </xf>
    <xf numFmtId="2" fontId="11" fillId="0" borderId="0" xfId="0" applyNumberFormat="1" applyFont="1" applyFill="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41" fillId="0" borderId="0" xfId="0" applyFont="1" applyFill="1" applyBorder="1" applyAlignment="1" applyProtection="1">
      <alignment vertical="center" wrapText="1"/>
      <protection locked="0"/>
    </xf>
    <xf numFmtId="2" fontId="42" fillId="0" borderId="0" xfId="0" applyNumberFormat="1" applyFont="1" applyFill="1" applyBorder="1" applyAlignment="1" applyProtection="1">
      <alignment horizontal="center" vertical="center" wrapText="1"/>
      <protection locked="0"/>
    </xf>
    <xf numFmtId="0" fontId="42" fillId="0" borderId="0" xfId="0" applyFont="1" applyFill="1" applyBorder="1" applyAlignment="1" applyProtection="1">
      <alignment horizontal="center" vertical="center" wrapText="1"/>
      <protection locked="0"/>
    </xf>
    <xf numFmtId="0" fontId="42" fillId="0" borderId="0" xfId="0" applyFont="1" applyFill="1" applyAlignment="1" applyProtection="1">
      <alignment horizontal="center" vertical="center" wrapText="1"/>
      <protection locked="0"/>
    </xf>
    <xf numFmtId="2" fontId="10" fillId="0" borderId="0" xfId="0" applyNumberFormat="1"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0" fillId="0" borderId="0" xfId="0" applyFont="1" applyFill="1" applyBorder="1" applyAlignment="1" applyProtection="1">
      <alignment vertical="center"/>
      <protection locked="0"/>
    </xf>
    <xf numFmtId="0" fontId="23" fillId="0" borderId="0" xfId="0" applyFont="1" applyBorder="1" applyAlignment="1" applyProtection="1">
      <alignment vertical="top"/>
      <protection locked="0"/>
    </xf>
    <xf numFmtId="0" fontId="23" fillId="0" borderId="0" xfId="0" applyFont="1" applyBorder="1" applyAlignment="1" applyProtection="1">
      <alignment vertical="top" wrapText="1"/>
      <protection locked="0"/>
    </xf>
    <xf numFmtId="0" fontId="23" fillId="0" borderId="0" xfId="0" applyFont="1" applyFill="1" applyBorder="1" applyAlignment="1" applyProtection="1">
      <alignment vertical="top"/>
      <protection locked="0"/>
    </xf>
    <xf numFmtId="0" fontId="23" fillId="0" borderId="0" xfId="0" applyFont="1" applyAlignment="1" applyProtection="1">
      <alignment vertical="top" wrapText="1"/>
      <protection locked="0"/>
    </xf>
    <xf numFmtId="0" fontId="10" fillId="0" borderId="0" xfId="0" applyFont="1" applyAlignment="1" applyProtection="1">
      <alignment vertical="top" wrapText="1"/>
      <protection locked="0"/>
    </xf>
    <xf numFmtId="2" fontId="10" fillId="0" borderId="0" xfId="0" applyNumberFormat="1" applyFont="1" applyFill="1" applyBorder="1" applyAlignment="1" applyProtection="1">
      <alignment vertical="top" wrapText="1"/>
      <protection locked="0"/>
    </xf>
    <xf numFmtId="0" fontId="10" fillId="0" borderId="0" xfId="0" applyFont="1" applyBorder="1" applyAlignment="1" applyProtection="1">
      <alignment vertical="top" wrapText="1"/>
      <protection locked="0"/>
    </xf>
    <xf numFmtId="0" fontId="13" fillId="0" borderId="0" xfId="0" applyFont="1" applyAlignment="1" applyProtection="1">
      <alignment vertical="top" wrapText="1"/>
      <protection locked="0"/>
    </xf>
    <xf numFmtId="2" fontId="6" fillId="4" borderId="2" xfId="0" applyNumberFormat="1" applyFont="1" applyFill="1" applyBorder="1" applyAlignment="1" applyProtection="1">
      <alignment horizontal="center" vertical="center" wrapText="1"/>
    </xf>
    <xf numFmtId="2" fontId="6" fillId="4" borderId="42" xfId="0" applyNumberFormat="1" applyFont="1" applyFill="1" applyBorder="1" applyAlignment="1" applyProtection="1">
      <alignment horizontal="center" vertical="center" wrapText="1"/>
    </xf>
    <xf numFmtId="0" fontId="10" fillId="0" borderId="21" xfId="0" applyFont="1" applyFill="1" applyBorder="1" applyAlignment="1" applyProtection="1">
      <alignment horizontal="center" vertical="top" wrapText="1"/>
    </xf>
    <xf numFmtId="0" fontId="10" fillId="0" borderId="36" xfId="0" applyFont="1" applyFill="1" applyBorder="1" applyAlignment="1" applyProtection="1">
      <alignment vertical="top" wrapText="1"/>
    </xf>
    <xf numFmtId="0" fontId="10" fillId="0" borderId="13" xfId="0" applyFont="1" applyFill="1" applyBorder="1" applyAlignment="1" applyProtection="1">
      <alignment horizontal="center" vertical="top" wrapText="1"/>
    </xf>
    <xf numFmtId="0" fontId="10" fillId="3" borderId="69"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top" wrapText="1"/>
    </xf>
    <xf numFmtId="0" fontId="10" fillId="0" borderId="1" xfId="0" applyFont="1" applyFill="1" applyBorder="1" applyAlignment="1" applyProtection="1">
      <alignment vertical="top" wrapText="1"/>
    </xf>
    <xf numFmtId="0" fontId="10" fillId="0" borderId="1" xfId="0" applyFont="1" applyFill="1" applyBorder="1" applyAlignment="1" applyProtection="1">
      <alignment horizontal="center" vertical="top"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vertical="top"/>
    </xf>
    <xf numFmtId="0" fontId="10" fillId="0" borderId="86" xfId="0" applyFont="1" applyFill="1" applyBorder="1" applyAlignment="1" applyProtection="1">
      <alignment horizontal="center" vertical="top" wrapText="1"/>
    </xf>
    <xf numFmtId="0" fontId="10" fillId="0" borderId="6" xfId="0" applyFont="1" applyFill="1" applyBorder="1" applyAlignment="1" applyProtection="1">
      <alignment vertical="top"/>
    </xf>
    <xf numFmtId="0" fontId="10" fillId="0" borderId="6" xfId="0" applyFont="1" applyFill="1" applyBorder="1" applyAlignment="1" applyProtection="1">
      <alignment horizontal="center" vertical="top" wrapText="1"/>
    </xf>
    <xf numFmtId="0" fontId="10" fillId="3" borderId="108" xfId="0" applyFont="1" applyFill="1" applyBorder="1" applyAlignment="1" applyProtection="1">
      <alignment horizontal="center" vertical="center" wrapText="1"/>
    </xf>
    <xf numFmtId="0" fontId="23" fillId="0" borderId="0" xfId="0" applyFont="1" applyBorder="1" applyAlignment="1" applyProtection="1">
      <alignment vertical="top"/>
    </xf>
    <xf numFmtId="0" fontId="23" fillId="0" borderId="0" xfId="0" applyFont="1" applyBorder="1" applyAlignment="1" applyProtection="1">
      <alignment vertical="top" wrapText="1"/>
    </xf>
    <xf numFmtId="0" fontId="11" fillId="0" borderId="0" xfId="0" applyFont="1" applyFill="1" applyProtection="1">
      <protection locked="0"/>
    </xf>
    <xf numFmtId="0" fontId="11" fillId="0" borderId="0" xfId="0" applyFont="1" applyFill="1" applyAlignment="1" applyProtection="1">
      <alignment horizontal="center" vertical="top"/>
      <protection locked="0"/>
    </xf>
    <xf numFmtId="0" fontId="29" fillId="0" borderId="0" xfId="0" applyFont="1" applyFill="1" applyProtection="1">
      <protection locked="0"/>
    </xf>
    <xf numFmtId="0" fontId="31" fillId="0" borderId="0" xfId="0" applyFont="1" applyFill="1" applyProtection="1">
      <protection locked="0"/>
    </xf>
    <xf numFmtId="0" fontId="11" fillId="0" borderId="0" xfId="0" applyFont="1" applyFill="1" applyBorder="1" applyProtection="1">
      <protection locked="0"/>
    </xf>
    <xf numFmtId="0" fontId="30" fillId="0" borderId="0" xfId="0" applyFont="1" applyFill="1" applyBorder="1" applyAlignment="1" applyProtection="1">
      <alignment horizontal="center" vertical="center" wrapText="1"/>
    </xf>
    <xf numFmtId="0" fontId="11" fillId="0" borderId="0" xfId="0" applyFont="1" applyFill="1" applyProtection="1"/>
    <xf numFmtId="0" fontId="6" fillId="0" borderId="0" xfId="0" applyFont="1" applyFill="1" applyBorder="1" applyAlignment="1" applyProtection="1">
      <alignment horizontal="right" vertical="center" wrapText="1"/>
    </xf>
    <xf numFmtId="14" fontId="11" fillId="0" borderId="55" xfId="0" applyNumberFormat="1" applyFont="1" applyFill="1" applyBorder="1" applyAlignment="1" applyProtection="1">
      <alignment horizontal="left" vertical="center" wrapText="1"/>
    </xf>
    <xf numFmtId="0" fontId="15"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left" vertical="center" wrapText="1"/>
    </xf>
    <xf numFmtId="0" fontId="11" fillId="0" borderId="55" xfId="0" applyFont="1" applyFill="1" applyBorder="1" applyAlignment="1" applyProtection="1">
      <alignment horizontal="left" vertical="center" wrapText="1"/>
    </xf>
    <xf numFmtId="2" fontId="11" fillId="0" borderId="55" xfId="0" applyNumberFormat="1"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1" fillId="0" borderId="0" xfId="0" applyFont="1" applyFill="1" applyBorder="1" applyAlignment="1" applyProtection="1">
      <alignment horizontal="left" vertical="center"/>
    </xf>
    <xf numFmtId="0" fontId="11" fillId="0" borderId="55" xfId="0" applyFont="1" applyFill="1" applyBorder="1" applyAlignment="1" applyProtection="1">
      <alignment horizontal="left" vertical="center"/>
    </xf>
    <xf numFmtId="0" fontId="16" fillId="0" borderId="21" xfId="0" applyFont="1" applyFill="1" applyBorder="1" applyAlignment="1" applyProtection="1">
      <alignment vertical="top"/>
    </xf>
    <xf numFmtId="0" fontId="16" fillId="0" borderId="0" xfId="0" applyFont="1" applyFill="1" applyBorder="1" applyAlignment="1" applyProtection="1">
      <alignment vertical="top"/>
    </xf>
    <xf numFmtId="0" fontId="11" fillId="0" borderId="0" xfId="0" applyFont="1" applyFill="1" applyBorder="1" applyAlignment="1" applyProtection="1">
      <alignment horizontal="right" vertical="top" wrapText="1"/>
    </xf>
    <xf numFmtId="0" fontId="11" fillId="0" borderId="0" xfId="0" applyFont="1" applyFill="1" applyBorder="1" applyAlignment="1" applyProtection="1">
      <alignment horizontal="center"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right" vertical="top"/>
    </xf>
    <xf numFmtId="0" fontId="11" fillId="0" borderId="0" xfId="0" applyFont="1" applyFill="1" applyBorder="1" applyAlignment="1" applyProtection="1">
      <alignment vertical="top"/>
    </xf>
    <xf numFmtId="2" fontId="11" fillId="0" borderId="0" xfId="0" applyNumberFormat="1" applyFont="1" applyFill="1" applyBorder="1" applyAlignment="1" applyProtection="1">
      <alignment vertical="top"/>
    </xf>
    <xf numFmtId="0" fontId="54" fillId="0" borderId="0" xfId="0" applyFont="1" applyFill="1" applyAlignment="1" applyProtection="1">
      <alignment horizontal="center" vertical="top"/>
    </xf>
    <xf numFmtId="0" fontId="55" fillId="0" borderId="0" xfId="0" applyFont="1" applyFill="1" applyAlignment="1" applyProtection="1">
      <alignment horizontal="center" vertical="top"/>
    </xf>
    <xf numFmtId="0" fontId="11" fillId="0" borderId="0" xfId="0" applyFont="1" applyFill="1" applyAlignment="1" applyProtection="1">
      <alignment horizontal="center" vertical="top" wrapText="1"/>
    </xf>
    <xf numFmtId="49" fontId="6" fillId="4" borderId="62" xfId="0" applyNumberFormat="1" applyFont="1" applyFill="1" applyBorder="1" applyAlignment="1" applyProtection="1">
      <alignment horizontal="center" vertical="center" wrapText="1"/>
    </xf>
    <xf numFmtId="49" fontId="6" fillId="4" borderId="63" xfId="0" applyNumberFormat="1" applyFont="1" applyFill="1" applyBorder="1" applyAlignment="1" applyProtection="1">
      <alignment horizontal="center" vertical="center" wrapText="1"/>
    </xf>
    <xf numFmtId="49" fontId="6" fillId="4" borderId="64" xfId="0" applyNumberFormat="1" applyFont="1" applyFill="1" applyBorder="1" applyAlignment="1" applyProtection="1">
      <alignment horizontal="center" vertical="center" wrapText="1"/>
    </xf>
    <xf numFmtId="0" fontId="4" fillId="0" borderId="68" xfId="1" applyFont="1" applyBorder="1" applyAlignment="1" applyProtection="1">
      <alignment vertical="top" wrapText="1"/>
    </xf>
    <xf numFmtId="0" fontId="1" fillId="0" borderId="1" xfId="1" applyFont="1" applyBorder="1" applyAlignment="1" applyProtection="1">
      <alignment horizontal="left" vertical="top" wrapText="1"/>
    </xf>
    <xf numFmtId="0" fontId="1" fillId="0" borderId="1" xfId="1" applyFont="1" applyBorder="1" applyAlignment="1" applyProtection="1">
      <alignment vertical="top" wrapText="1"/>
    </xf>
    <xf numFmtId="0" fontId="1" fillId="0" borderId="69" xfId="1" applyFont="1" applyBorder="1" applyAlignment="1" applyProtection="1">
      <alignment vertical="top" wrapText="1"/>
    </xf>
    <xf numFmtId="0" fontId="4" fillId="0" borderId="70" xfId="1" applyFont="1" applyBorder="1" applyAlignment="1" applyProtection="1">
      <alignment vertical="top" wrapText="1"/>
    </xf>
    <xf numFmtId="0" fontId="1" fillId="0" borderId="71" xfId="1" applyFont="1" applyBorder="1" applyAlignment="1" applyProtection="1">
      <alignment vertical="top" wrapText="1"/>
    </xf>
    <xf numFmtId="0" fontId="1" fillId="0" borderId="72" xfId="1" applyFont="1" applyBorder="1" applyAlignment="1" applyProtection="1">
      <alignment vertical="top" wrapText="1"/>
    </xf>
    <xf numFmtId="0" fontId="58" fillId="0" borderId="0" xfId="0" applyFont="1" applyProtection="1">
      <protection locked="0"/>
    </xf>
    <xf numFmtId="0" fontId="11" fillId="0" borderId="0" xfId="0" applyFont="1" applyAlignment="1" applyProtection="1">
      <alignment horizontal="left" vertical="center"/>
      <protection locked="0"/>
    </xf>
    <xf numFmtId="164" fontId="5" fillId="2" borderId="103" xfId="0" applyNumberFormat="1" applyFont="1" applyFill="1" applyBorder="1" applyAlignment="1" applyProtection="1">
      <alignment horizontal="center" vertical="center" wrapText="1"/>
    </xf>
    <xf numFmtId="0" fontId="28" fillId="0" borderId="107" xfId="0" applyFont="1" applyBorder="1" applyAlignment="1" applyProtection="1">
      <alignment horizontal="center" vertical="center"/>
    </xf>
    <xf numFmtId="0" fontId="11" fillId="0" borderId="20" xfId="0" applyFont="1" applyBorder="1" applyAlignment="1" applyProtection="1">
      <alignment horizontal="center"/>
    </xf>
    <xf numFmtId="164" fontId="6" fillId="4" borderId="102" xfId="0" applyNumberFormat="1" applyFont="1" applyFill="1" applyBorder="1" applyAlignment="1" applyProtection="1">
      <alignment horizontal="left" vertical="center" wrapText="1"/>
    </xf>
    <xf numFmtId="0" fontId="11" fillId="9" borderId="106" xfId="0" applyFont="1" applyFill="1" applyBorder="1" applyProtection="1"/>
    <xf numFmtId="0" fontId="11" fillId="9" borderId="104" xfId="0" applyFont="1" applyFill="1" applyBorder="1" applyProtection="1"/>
    <xf numFmtId="164" fontId="6" fillId="4" borderId="101" xfId="0" applyNumberFormat="1" applyFont="1" applyFill="1" applyBorder="1" applyAlignment="1" applyProtection="1">
      <alignment horizontal="left" vertical="center" wrapText="1"/>
    </xf>
    <xf numFmtId="0" fontId="11" fillId="9" borderId="105" xfId="0" applyFont="1" applyFill="1" applyBorder="1" applyProtection="1"/>
    <xf numFmtId="0" fontId="11" fillId="0" borderId="0" xfId="0" applyFont="1" applyProtection="1"/>
    <xf numFmtId="0" fontId="11" fillId="9" borderId="55"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0" fillId="0" borderId="0" xfId="0" applyFill="1" applyProtection="1">
      <protection locked="0"/>
    </xf>
    <xf numFmtId="49" fontId="0" fillId="0" borderId="0" xfId="0" applyNumberFormat="1" applyFill="1" applyAlignment="1" applyProtection="1">
      <alignment vertical="top"/>
      <protection locked="0"/>
    </xf>
    <xf numFmtId="49" fontId="0" fillId="0" borderId="0" xfId="0" applyNumberFormat="1" applyAlignment="1" applyProtection="1">
      <alignment vertical="top"/>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0" fillId="0" borderId="0" xfId="0" applyAlignment="1" applyProtection="1">
      <alignment horizontal="left" vertical="top"/>
      <protection locked="0"/>
    </xf>
    <xf numFmtId="0" fontId="15" fillId="4" borderId="40"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2" xfId="0" applyFont="1" applyFill="1" applyBorder="1" applyAlignment="1" applyProtection="1">
      <alignment horizontal="center" vertical="center" wrapText="1"/>
    </xf>
    <xf numFmtId="0" fontId="0" fillId="9" borderId="36" xfId="0" applyFill="1" applyBorder="1" applyAlignment="1" applyProtection="1">
      <alignment vertical="top"/>
    </xf>
    <xf numFmtId="0" fontId="0" fillId="6" borderId="36" xfId="0" applyFill="1" applyBorder="1" applyAlignment="1" applyProtection="1">
      <alignment horizontal="center" vertical="top"/>
    </xf>
    <xf numFmtId="0" fontId="0" fillId="6" borderId="38" xfId="0" applyFill="1" applyBorder="1" applyAlignment="1" applyProtection="1">
      <alignment horizontal="center" vertical="top"/>
    </xf>
    <xf numFmtId="0" fontId="0" fillId="9" borderId="1" xfId="0" applyFill="1" applyBorder="1" applyAlignment="1" applyProtection="1">
      <alignment vertical="top"/>
    </xf>
    <xf numFmtId="0" fontId="0" fillId="6" borderId="1" xfId="0" applyFill="1" applyBorder="1" applyAlignment="1" applyProtection="1">
      <alignment horizontal="center" vertical="top"/>
    </xf>
    <xf numFmtId="0" fontId="0" fillId="6" borderId="43" xfId="0" applyFill="1" applyBorder="1" applyAlignment="1" applyProtection="1">
      <alignment horizontal="center" vertical="top"/>
    </xf>
    <xf numFmtId="0" fontId="0" fillId="9" borderId="3" xfId="0" applyFill="1" applyBorder="1" applyAlignment="1" applyProtection="1">
      <alignment vertical="top"/>
    </xf>
    <xf numFmtId="0" fontId="0" fillId="6" borderId="3" xfId="0" applyFill="1" applyBorder="1" applyAlignment="1" applyProtection="1">
      <alignment horizontal="center" vertical="top"/>
    </xf>
    <xf numFmtId="0" fontId="0" fillId="6" borderId="39" xfId="0" applyFill="1" applyBorder="1" applyAlignment="1" applyProtection="1">
      <alignment horizontal="center" vertical="top"/>
    </xf>
    <xf numFmtId="0" fontId="11" fillId="9" borderId="36" xfId="0" applyFont="1" applyFill="1" applyBorder="1" applyAlignment="1" applyProtection="1">
      <alignment vertical="center"/>
    </xf>
    <xf numFmtId="0" fontId="11" fillId="6" borderId="36" xfId="0" applyFont="1" applyFill="1" applyBorder="1" applyAlignment="1" applyProtection="1">
      <alignment horizontal="center" vertical="center"/>
    </xf>
    <xf numFmtId="0" fontId="11" fillId="6" borderId="38" xfId="0" applyFont="1" applyFill="1" applyBorder="1" applyAlignment="1" applyProtection="1">
      <alignment horizontal="center" vertical="center"/>
    </xf>
    <xf numFmtId="0" fontId="11" fillId="9" borderId="1" xfId="0" applyFont="1" applyFill="1" applyBorder="1" applyAlignment="1" applyProtection="1">
      <alignment vertical="center"/>
    </xf>
    <xf numFmtId="0" fontId="11" fillId="6" borderId="8" xfId="0" applyFont="1" applyFill="1" applyBorder="1" applyAlignment="1" applyProtection="1">
      <alignment horizontal="center" vertical="center"/>
    </xf>
    <xf numFmtId="0" fontId="11" fillId="6" borderId="44" xfId="0" applyFont="1" applyFill="1" applyBorder="1" applyAlignment="1" applyProtection="1">
      <alignment horizontal="center" vertical="center"/>
    </xf>
    <xf numFmtId="0" fontId="0" fillId="9" borderId="9" xfId="0" applyFill="1" applyBorder="1" applyAlignment="1" applyProtection="1">
      <alignment vertical="top"/>
    </xf>
    <xf numFmtId="0" fontId="11" fillId="6" borderId="6" xfId="0" applyFont="1" applyFill="1" applyBorder="1" applyAlignment="1" applyProtection="1">
      <alignment horizontal="center" vertical="center"/>
    </xf>
    <xf numFmtId="0" fontId="11" fillId="6" borderId="45" xfId="0" applyFont="1" applyFill="1" applyBorder="1" applyAlignment="1" applyProtection="1">
      <alignment horizontal="center" vertical="center"/>
    </xf>
    <xf numFmtId="0" fontId="11" fillId="9" borderId="3" xfId="0" applyFont="1" applyFill="1" applyBorder="1" applyAlignment="1" applyProtection="1">
      <alignment vertical="center"/>
    </xf>
    <xf numFmtId="0" fontId="11" fillId="6" borderId="3" xfId="0" applyFont="1" applyFill="1" applyBorder="1" applyAlignment="1" applyProtection="1">
      <alignment horizontal="center" vertical="center"/>
    </xf>
    <xf numFmtId="0" fontId="11" fillId="6" borderId="39" xfId="0" applyFont="1" applyFill="1" applyBorder="1" applyAlignment="1" applyProtection="1">
      <alignment horizontal="center" vertical="center"/>
    </xf>
    <xf numFmtId="0" fontId="11" fillId="6" borderId="1" xfId="0" applyFont="1" applyFill="1" applyBorder="1" applyAlignment="1" applyProtection="1">
      <alignment horizontal="center" vertical="center"/>
    </xf>
    <xf numFmtId="0" fontId="11" fillId="6" borderId="43" xfId="0" applyFont="1" applyFill="1" applyBorder="1" applyAlignment="1" applyProtection="1">
      <alignment horizontal="center" vertical="center"/>
    </xf>
    <xf numFmtId="0" fontId="11" fillId="6" borderId="9" xfId="0" applyFont="1" applyFill="1" applyBorder="1" applyAlignment="1" applyProtection="1">
      <alignment horizontal="center" vertical="center"/>
    </xf>
    <xf numFmtId="0" fontId="11" fillId="6" borderId="47" xfId="0" applyFont="1" applyFill="1" applyBorder="1" applyAlignment="1" applyProtection="1">
      <alignment horizontal="center" vertical="center"/>
    </xf>
    <xf numFmtId="0" fontId="0" fillId="9" borderId="13" xfId="0" applyFill="1" applyBorder="1" applyAlignment="1" applyProtection="1">
      <alignment vertical="top"/>
    </xf>
    <xf numFmtId="0" fontId="0" fillId="6" borderId="6" xfId="0" applyFill="1" applyBorder="1" applyAlignment="1" applyProtection="1">
      <alignment horizontal="center" vertical="top"/>
    </xf>
    <xf numFmtId="0" fontId="0" fillId="6" borderId="45" xfId="0" applyFill="1" applyBorder="1" applyAlignment="1" applyProtection="1">
      <alignment horizontal="center" vertical="top"/>
    </xf>
    <xf numFmtId="0" fontId="11" fillId="9" borderId="7" xfId="0" applyFont="1" applyFill="1" applyBorder="1" applyAlignment="1" applyProtection="1">
      <alignment vertical="center"/>
    </xf>
    <xf numFmtId="0" fontId="11" fillId="6" borderId="7" xfId="0" applyFont="1" applyFill="1" applyBorder="1" applyAlignment="1" applyProtection="1">
      <alignment horizontal="center" vertical="center"/>
    </xf>
    <xf numFmtId="0" fontId="11" fillId="6" borderId="48" xfId="0" applyFont="1" applyFill="1" applyBorder="1" applyAlignment="1" applyProtection="1">
      <alignment horizontal="center" vertical="center"/>
    </xf>
    <xf numFmtId="0" fontId="0" fillId="6" borderId="9" xfId="0" applyFill="1" applyBorder="1" applyAlignment="1" applyProtection="1">
      <alignment horizontal="center" vertical="top"/>
    </xf>
    <xf numFmtId="0" fontId="0" fillId="6" borderId="47" xfId="0" applyFill="1" applyBorder="1" applyAlignment="1" applyProtection="1">
      <alignment horizontal="center" vertical="top"/>
    </xf>
    <xf numFmtId="0" fontId="11" fillId="9" borderId="13" xfId="0" applyFont="1" applyFill="1" applyBorder="1" applyAlignment="1" applyProtection="1">
      <alignment vertical="center"/>
    </xf>
    <xf numFmtId="0" fontId="11" fillId="6" borderId="13" xfId="0" applyFont="1" applyFill="1" applyBorder="1" applyAlignment="1" applyProtection="1">
      <alignment horizontal="center" vertical="center"/>
    </xf>
    <xf numFmtId="0" fontId="11" fillId="6" borderId="49" xfId="0" applyFont="1" applyFill="1" applyBorder="1" applyAlignment="1" applyProtection="1">
      <alignment horizontal="center" vertical="center"/>
    </xf>
    <xf numFmtId="0" fontId="0" fillId="9" borderId="50" xfId="0" applyFill="1" applyBorder="1" applyAlignment="1" applyProtection="1">
      <alignment vertical="top"/>
    </xf>
    <xf numFmtId="0" fontId="0" fillId="6" borderId="50" xfId="0" applyFill="1" applyBorder="1" applyAlignment="1" applyProtection="1">
      <alignment horizontal="center" vertical="top"/>
    </xf>
    <xf numFmtId="0" fontId="0" fillId="6" borderId="24" xfId="0" applyFill="1" applyBorder="1" applyAlignment="1" applyProtection="1">
      <alignment horizontal="center" vertical="top"/>
    </xf>
    <xf numFmtId="0" fontId="29" fillId="0" borderId="0" xfId="0" applyFont="1" applyProtection="1">
      <protection locked="0"/>
    </xf>
    <xf numFmtId="0" fontId="0" fillId="0" borderId="0" xfId="0" applyFont="1" applyProtection="1">
      <protection locked="0"/>
    </xf>
    <xf numFmtId="0" fontId="10" fillId="0" borderId="0" xfId="0" applyFont="1" applyProtection="1">
      <protection locked="0"/>
    </xf>
    <xf numFmtId="0" fontId="11" fillId="0" borderId="0" xfId="0" applyFont="1" applyAlignment="1" applyProtection="1">
      <alignment horizontal="center" vertical="center"/>
      <protection locked="0"/>
    </xf>
    <xf numFmtId="0" fontId="30" fillId="0" borderId="0" xfId="0" applyFont="1" applyAlignment="1" applyProtection="1">
      <alignment horizontal="center" vertical="top" wrapText="1"/>
    </xf>
    <xf numFmtId="0" fontId="11" fillId="0" borderId="0" xfId="0" applyFont="1" applyAlignment="1" applyProtection="1">
      <alignment vertical="top" wrapText="1"/>
    </xf>
    <xf numFmtId="0" fontId="11" fillId="0" borderId="0" xfId="0" applyFont="1" applyAlignment="1" applyProtection="1">
      <alignment vertical="top"/>
    </xf>
    <xf numFmtId="164" fontId="6" fillId="4" borderId="62" xfId="0" applyNumberFormat="1" applyFont="1" applyFill="1" applyBorder="1" applyAlignment="1" applyProtection="1">
      <alignment horizontal="center" vertical="center" wrapText="1"/>
    </xf>
    <xf numFmtId="164" fontId="6" fillId="4" borderId="63" xfId="0" applyNumberFormat="1" applyFont="1" applyFill="1" applyBorder="1" applyAlignment="1" applyProtection="1">
      <alignment horizontal="center" vertical="center" wrapText="1"/>
    </xf>
    <xf numFmtId="164" fontId="6" fillId="4" borderId="64" xfId="0" applyNumberFormat="1" applyFont="1" applyFill="1" applyBorder="1" applyAlignment="1" applyProtection="1">
      <alignment horizontal="center" vertical="center" wrapText="1"/>
    </xf>
    <xf numFmtId="0" fontId="4" fillId="0" borderId="66" xfId="0" applyFont="1" applyBorder="1" applyAlignment="1" applyProtection="1">
      <alignment vertical="top" wrapText="1"/>
    </xf>
    <xf numFmtId="0" fontId="1" fillId="0" borderId="7" xfId="0" applyFont="1" applyBorder="1" applyAlignment="1" applyProtection="1">
      <alignment vertical="top" wrapText="1"/>
    </xf>
    <xf numFmtId="0" fontId="0" fillId="0" borderId="7" xfId="0" applyFont="1" applyBorder="1" applyAlignment="1" applyProtection="1">
      <alignment vertical="top"/>
    </xf>
    <xf numFmtId="0" fontId="1" fillId="0" borderId="67" xfId="0" applyFont="1" applyBorder="1" applyAlignment="1" applyProtection="1">
      <alignment vertical="top" wrapText="1"/>
    </xf>
    <xf numFmtId="0" fontId="4" fillId="0" borderId="68" xfId="0" applyFont="1" applyBorder="1" applyAlignment="1" applyProtection="1">
      <alignment vertical="top" wrapText="1"/>
    </xf>
    <xf numFmtId="0" fontId="1" fillId="0" borderId="1" xfId="0" applyFont="1" applyBorder="1" applyAlignment="1" applyProtection="1">
      <alignment vertical="top" wrapText="1"/>
    </xf>
    <xf numFmtId="0" fontId="0" fillId="0" borderId="1" xfId="0" applyFont="1" applyBorder="1" applyAlignment="1" applyProtection="1">
      <alignment vertical="top"/>
    </xf>
    <xf numFmtId="0" fontId="1" fillId="0" borderId="69" xfId="0" applyFont="1" applyBorder="1" applyAlignment="1" applyProtection="1">
      <alignment vertical="top" wrapText="1"/>
    </xf>
    <xf numFmtId="0" fontId="1" fillId="0" borderId="76" xfId="0" applyFont="1" applyBorder="1" applyAlignment="1" applyProtection="1">
      <alignment vertical="top" wrapText="1"/>
    </xf>
    <xf numFmtId="0" fontId="4" fillId="0" borderId="70" xfId="0" applyFont="1" applyBorder="1" applyAlignment="1" applyProtection="1">
      <alignment vertical="top" wrapText="1"/>
    </xf>
    <xf numFmtId="0" fontId="1" fillId="0" borderId="71" xfId="0" applyFont="1" applyBorder="1" applyAlignment="1" applyProtection="1">
      <alignment vertical="top" wrapText="1"/>
    </xf>
    <xf numFmtId="0" fontId="0" fillId="0" borderId="71" xfId="0" applyFont="1" applyBorder="1" applyAlignment="1" applyProtection="1">
      <alignment vertical="top"/>
    </xf>
    <xf numFmtId="0" fontId="1" fillId="0" borderId="72" xfId="0" applyFont="1" applyBorder="1" applyAlignment="1" applyProtection="1">
      <alignment vertical="top" wrapText="1"/>
    </xf>
    <xf numFmtId="0" fontId="0" fillId="0" borderId="0" xfId="0" applyFont="1" applyAlignment="1" applyProtection="1">
      <alignment vertical="top" wrapText="1"/>
      <protection locked="0"/>
    </xf>
    <xf numFmtId="0" fontId="11" fillId="0" borderId="0" xfId="0" applyFont="1" applyAlignment="1" applyProtection="1">
      <alignment horizontal="center" vertical="center" wrapText="1"/>
      <protection locked="0"/>
    </xf>
    <xf numFmtId="0" fontId="11" fillId="0" borderId="0" xfId="0" applyFont="1" applyAlignment="1" applyProtection="1">
      <alignment wrapText="1"/>
      <protection locked="0"/>
    </xf>
    <xf numFmtId="0" fontId="0" fillId="0" borderId="0" xfId="0" applyFont="1" applyAlignment="1" applyProtection="1">
      <alignment vertical="center"/>
      <protection locked="0"/>
    </xf>
    <xf numFmtId="0" fontId="32" fillId="0" borderId="0" xfId="0" applyFont="1" applyAlignment="1" applyProtection="1">
      <alignment horizontal="center" vertical="top" wrapText="1"/>
    </xf>
    <xf numFmtId="0" fontId="32" fillId="0" borderId="0" xfId="0" applyFont="1" applyAlignment="1" applyProtection="1">
      <alignment horizontal="center" vertical="center" wrapText="1"/>
    </xf>
    <xf numFmtId="0" fontId="11" fillId="0" borderId="0" xfId="0" applyFont="1" applyAlignment="1" applyProtection="1">
      <alignment horizontal="center" vertical="center" wrapText="1"/>
    </xf>
    <xf numFmtId="0" fontId="1" fillId="0" borderId="66" xfId="0" applyFont="1" applyBorder="1" applyAlignment="1" applyProtection="1">
      <alignment vertical="center" wrapText="1"/>
    </xf>
    <xf numFmtId="0" fontId="1" fillId="0" borderId="7" xfId="0" applyFont="1" applyBorder="1" applyAlignment="1" applyProtection="1">
      <alignment vertical="center" wrapText="1"/>
    </xf>
    <xf numFmtId="0" fontId="4" fillId="0" borderId="7" xfId="0" applyFont="1" applyBorder="1" applyAlignment="1" applyProtection="1">
      <alignment vertical="center" wrapText="1"/>
    </xf>
    <xf numFmtId="0" fontId="0" fillId="0" borderId="7"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67" xfId="0" applyFont="1" applyBorder="1" applyAlignment="1" applyProtection="1">
      <alignment vertical="center" wrapText="1"/>
    </xf>
    <xf numFmtId="0" fontId="1" fillId="0" borderId="68" xfId="0" applyFont="1" applyBorder="1" applyAlignment="1" applyProtection="1">
      <alignment vertical="center" wrapText="1"/>
    </xf>
    <xf numFmtId="0" fontId="1" fillId="0" borderId="1" xfId="0" applyFont="1" applyBorder="1" applyAlignment="1" applyProtection="1">
      <alignment vertical="center" wrapText="1"/>
    </xf>
    <xf numFmtId="0" fontId="4" fillId="0" borderId="1" xfId="0" applyFont="1" applyBorder="1" applyAlignment="1" applyProtection="1">
      <alignment vertical="center" wrapText="1"/>
    </xf>
    <xf numFmtId="0" fontId="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69" xfId="0" applyFont="1" applyBorder="1" applyAlignment="1" applyProtection="1">
      <alignment vertical="center" wrapText="1"/>
    </xf>
    <xf numFmtId="0" fontId="1" fillId="0" borderId="70" xfId="0" applyFont="1" applyBorder="1" applyAlignment="1" applyProtection="1">
      <alignment vertical="center" wrapText="1"/>
    </xf>
    <xf numFmtId="0" fontId="1" fillId="0" borderId="71" xfId="0" applyFont="1" applyBorder="1" applyAlignment="1" applyProtection="1">
      <alignment vertical="center" wrapText="1"/>
    </xf>
    <xf numFmtId="0" fontId="4" fillId="0" borderId="71" xfId="0" applyFont="1" applyBorder="1" applyAlignment="1" applyProtection="1">
      <alignment vertical="center" wrapText="1"/>
    </xf>
    <xf numFmtId="0" fontId="0" fillId="0" borderId="71" xfId="0" applyFont="1" applyBorder="1" applyAlignment="1" applyProtection="1">
      <alignment horizontal="center" vertical="center" wrapText="1"/>
    </xf>
    <xf numFmtId="0" fontId="1" fillId="0" borderId="71" xfId="0" applyFont="1" applyBorder="1" applyAlignment="1" applyProtection="1">
      <alignment horizontal="center" vertical="center" wrapText="1"/>
    </xf>
    <xf numFmtId="0" fontId="1" fillId="0" borderId="72" xfId="0" applyFont="1" applyBorder="1" applyAlignment="1" applyProtection="1">
      <alignment vertical="center" wrapText="1"/>
    </xf>
    <xf numFmtId="0" fontId="11" fillId="0" borderId="0" xfId="0" applyFont="1" applyFill="1" applyAlignment="1" applyProtection="1">
      <protection locked="0"/>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vertical="top" wrapText="1"/>
    </xf>
    <xf numFmtId="0" fontId="23" fillId="0" borderId="0" xfId="0" applyFont="1" applyBorder="1" applyAlignment="1" applyProtection="1">
      <alignment horizontal="right" wrapText="1"/>
      <protection locked="0"/>
    </xf>
    <xf numFmtId="0" fontId="11" fillId="0" borderId="0" xfId="0" applyFont="1" applyAlignment="1" applyProtection="1">
      <alignment horizontal="right" wrapText="1"/>
      <protection locked="0"/>
    </xf>
    <xf numFmtId="2" fontId="6" fillId="4" borderId="41" xfId="0" applyNumberFormat="1" applyFont="1" applyFill="1" applyBorder="1" applyAlignment="1" applyProtection="1">
      <alignment horizontal="center" vertical="center" wrapText="1"/>
    </xf>
    <xf numFmtId="0" fontId="10" fillId="9" borderId="21" xfId="0" applyFont="1" applyFill="1" applyBorder="1" applyAlignment="1" applyProtection="1">
      <alignment horizontal="center" vertical="top" wrapText="1"/>
    </xf>
    <xf numFmtId="0" fontId="10" fillId="9" borderId="36" xfId="0" applyFont="1" applyFill="1" applyBorder="1" applyAlignment="1" applyProtection="1">
      <alignment vertical="top" wrapText="1"/>
    </xf>
    <xf numFmtId="0" fontId="10" fillId="9" borderId="13" xfId="0" applyFont="1" applyFill="1" applyBorder="1" applyAlignment="1" applyProtection="1">
      <alignment horizontal="center" vertical="top" wrapText="1"/>
    </xf>
    <xf numFmtId="0" fontId="10" fillId="9" borderId="78" xfId="0" applyFont="1" applyFill="1" applyBorder="1" applyAlignment="1" applyProtection="1">
      <alignment horizontal="center" vertical="top" wrapText="1"/>
    </xf>
    <xf numFmtId="0" fontId="10" fillId="9" borderId="1" xfId="0" applyFont="1" applyFill="1" applyBorder="1" applyAlignment="1" applyProtection="1">
      <alignment vertical="top" wrapText="1"/>
    </xf>
    <xf numFmtId="0" fontId="10" fillId="9" borderId="1" xfId="0" applyFont="1" applyFill="1" applyBorder="1" applyAlignment="1" applyProtection="1">
      <alignment horizontal="center" vertical="top" wrapText="1"/>
    </xf>
    <xf numFmtId="0" fontId="10" fillId="9" borderId="1" xfId="0" applyFont="1" applyFill="1" applyBorder="1" applyAlignment="1" applyProtection="1">
      <alignment horizontal="center" vertical="center" wrapText="1"/>
    </xf>
    <xf numFmtId="0" fontId="10" fillId="9" borderId="1" xfId="0" applyFont="1" applyFill="1" applyBorder="1" applyAlignment="1" applyProtection="1">
      <alignment vertical="top"/>
    </xf>
    <xf numFmtId="0" fontId="10" fillId="9" borderId="86" xfId="0" applyFont="1" applyFill="1" applyBorder="1" applyAlignment="1" applyProtection="1">
      <alignment horizontal="center" vertical="top" wrapText="1"/>
    </xf>
    <xf numFmtId="0" fontId="10" fillId="9" borderId="6" xfId="0" applyFont="1" applyFill="1" applyBorder="1" applyAlignment="1" applyProtection="1">
      <alignment vertical="top"/>
    </xf>
    <xf numFmtId="0" fontId="10" fillId="9" borderId="6" xfId="0" applyFont="1" applyFill="1" applyBorder="1" applyAlignment="1" applyProtection="1">
      <alignment horizontal="center" vertical="top" wrapText="1"/>
    </xf>
    <xf numFmtId="2" fontId="10" fillId="9" borderId="13" xfId="0" applyNumberFormat="1" applyFont="1" applyFill="1" applyBorder="1" applyAlignment="1" applyProtection="1">
      <alignment horizontal="center" vertical="center" wrapText="1"/>
    </xf>
    <xf numFmtId="2" fontId="10" fillId="9" borderId="100" xfId="0" applyNumberFormat="1" applyFont="1" applyFill="1" applyBorder="1" applyAlignment="1" applyProtection="1">
      <alignment horizontal="center" vertical="center" wrapText="1"/>
    </xf>
    <xf numFmtId="2" fontId="10" fillId="9" borderId="1" xfId="0" applyNumberFormat="1" applyFont="1" applyFill="1" applyBorder="1" applyAlignment="1" applyProtection="1">
      <alignment horizontal="center" vertical="center" wrapText="1"/>
    </xf>
    <xf numFmtId="2" fontId="10" fillId="9" borderId="69" xfId="0" applyNumberFormat="1" applyFont="1" applyFill="1" applyBorder="1" applyAlignment="1" applyProtection="1">
      <alignment horizontal="center" vertical="center" wrapText="1"/>
    </xf>
    <xf numFmtId="2" fontId="10" fillId="9" borderId="8" xfId="0" applyNumberFormat="1" applyFont="1" applyFill="1" applyBorder="1" applyAlignment="1" applyProtection="1">
      <alignment horizontal="center" vertical="center" wrapText="1"/>
    </xf>
    <xf numFmtId="2" fontId="10" fillId="9" borderId="76" xfId="0" applyNumberFormat="1" applyFont="1" applyFill="1" applyBorder="1" applyAlignment="1" applyProtection="1">
      <alignment horizontal="center" vertical="center" wrapText="1"/>
    </xf>
    <xf numFmtId="2" fontId="10" fillId="9" borderId="2" xfId="0" applyNumberFormat="1" applyFont="1" applyFill="1" applyBorder="1" applyAlignment="1" applyProtection="1">
      <alignment horizontal="center" vertical="top" wrapText="1"/>
    </xf>
    <xf numFmtId="2" fontId="10" fillId="9" borderId="42" xfId="0" applyNumberFormat="1" applyFont="1" applyFill="1" applyBorder="1" applyAlignment="1" applyProtection="1">
      <alignment horizontal="center" vertical="center" wrapText="1"/>
    </xf>
    <xf numFmtId="10" fontId="10" fillId="6" borderId="83" xfId="0" applyNumberFormat="1" applyFont="1" applyFill="1" applyBorder="1" applyAlignment="1" applyProtection="1">
      <alignment horizontal="center" vertical="center"/>
    </xf>
    <xf numFmtId="0" fontId="23" fillId="0" borderId="0" xfId="0" applyFont="1" applyBorder="1" applyAlignment="1" applyProtection="1">
      <alignment horizontal="right"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xf>
    <xf numFmtId="0" fontId="15" fillId="0" borderId="25" xfId="0" applyFont="1" applyBorder="1" applyAlignment="1" applyProtection="1">
      <alignment horizontal="right" vertical="center" wrapText="1"/>
    </xf>
    <xf numFmtId="0" fontId="29" fillId="0" borderId="0" xfId="0" applyFont="1" applyFill="1" applyAlignment="1" applyProtection="1">
      <alignment vertical="top"/>
      <protection locked="0"/>
    </xf>
    <xf numFmtId="0" fontId="39" fillId="0" borderId="0" xfId="0" applyFont="1" applyFill="1" applyBorder="1" applyAlignment="1" applyProtection="1">
      <alignment vertical="center"/>
      <protection locked="0"/>
    </xf>
    <xf numFmtId="0" fontId="11" fillId="0" borderId="0" xfId="0" applyFont="1" applyFill="1" applyAlignment="1" applyProtection="1">
      <alignment vertical="top"/>
      <protection locked="0"/>
    </xf>
    <xf numFmtId="0" fontId="12" fillId="0" borderId="0" xfId="0" applyFont="1" applyFill="1" applyBorder="1" applyAlignment="1" applyProtection="1">
      <alignment vertical="center"/>
      <protection locked="0"/>
    </xf>
    <xf numFmtId="0" fontId="25" fillId="0" borderId="0" xfId="0" applyFont="1" applyFill="1" applyAlignment="1" applyProtection="1">
      <alignment vertical="top" wrapText="1"/>
      <protection locked="0"/>
    </xf>
    <xf numFmtId="0" fontId="11" fillId="0" borderId="0" xfId="0" applyFont="1" applyFill="1" applyAlignment="1" applyProtection="1">
      <alignment vertical="top" wrapText="1"/>
      <protection locked="0"/>
    </xf>
    <xf numFmtId="0" fontId="25"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1" fillId="0" borderId="0" xfId="0" applyFont="1" applyFill="1" applyAlignment="1" applyProtection="1">
      <alignment horizontal="center" vertical="top" wrapText="1"/>
      <protection locked="0"/>
    </xf>
    <xf numFmtId="0" fontId="11" fillId="0" borderId="0" xfId="0" applyFont="1" applyFill="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vertical="center" wrapText="1"/>
      <protection locked="0"/>
    </xf>
    <xf numFmtId="0" fontId="47" fillId="0" borderId="0" xfId="0" applyFont="1" applyFill="1" applyBorder="1" applyAlignment="1" applyProtection="1">
      <alignment vertical="center" wrapText="1"/>
      <protection locked="0"/>
    </xf>
    <xf numFmtId="0" fontId="43" fillId="0" borderId="0" xfId="0" applyFont="1" applyFill="1" applyAlignment="1" applyProtection="1">
      <alignment vertical="center" wrapText="1"/>
      <protection locked="0"/>
    </xf>
    <xf numFmtId="0" fontId="43" fillId="0" borderId="0" xfId="0" applyFont="1" applyFill="1" applyAlignment="1" applyProtection="1">
      <alignment vertical="top" wrapText="1"/>
      <protection locked="0"/>
    </xf>
    <xf numFmtId="0" fontId="43" fillId="0" borderId="0" xfId="0" applyFont="1" applyFill="1" applyAlignment="1" applyProtection="1">
      <alignment horizontal="center" vertical="top" wrapText="1"/>
      <protection locked="0"/>
    </xf>
    <xf numFmtId="0" fontId="43" fillId="0" borderId="0" xfId="0" applyFont="1" applyFill="1" applyBorder="1" applyAlignment="1" applyProtection="1">
      <alignment horizontal="center" vertical="top" wrapText="1"/>
      <protection locked="0"/>
    </xf>
    <xf numFmtId="0" fontId="25" fillId="0" borderId="0" xfId="0" applyFont="1" applyFill="1" applyBorder="1" applyAlignment="1" applyProtection="1">
      <alignment vertical="center" wrapText="1"/>
      <protection locked="0"/>
    </xf>
    <xf numFmtId="0" fontId="25" fillId="0" borderId="0" xfId="0" applyFont="1" applyFill="1" applyBorder="1" applyAlignment="1" applyProtection="1">
      <alignment vertical="top"/>
      <protection locked="0"/>
    </xf>
    <xf numFmtId="0" fontId="11" fillId="0" borderId="0" xfId="0" applyFont="1" applyFill="1" applyBorder="1" applyAlignment="1" applyProtection="1">
      <alignment horizontal="center" vertical="top"/>
      <protection locked="0"/>
    </xf>
    <xf numFmtId="0" fontId="11" fillId="0" borderId="0" xfId="0" applyFont="1" applyFill="1" applyBorder="1" applyAlignment="1" applyProtection="1">
      <alignment horizontal="center" vertical="top" wrapText="1"/>
      <protection locked="0"/>
    </xf>
    <xf numFmtId="0" fontId="2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25" fillId="0" borderId="0" xfId="0" applyFont="1" applyFill="1" applyBorder="1" applyAlignment="1" applyProtection="1">
      <alignment vertical="top" wrapText="1"/>
      <protection locked="0"/>
    </xf>
    <xf numFmtId="0" fontId="11" fillId="0" borderId="0" xfId="0" applyFont="1" applyBorder="1" applyAlignment="1" applyProtection="1">
      <alignment vertical="top"/>
      <protection locked="0"/>
    </xf>
    <xf numFmtId="9" fontId="25" fillId="0" borderId="0" xfId="0" applyNumberFormat="1"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wrapText="1"/>
      <protection locked="0"/>
    </xf>
    <xf numFmtId="9" fontId="25" fillId="0" borderId="0" xfId="0" applyNumberFormat="1" applyFont="1" applyFill="1" applyBorder="1" applyAlignment="1" applyProtection="1">
      <alignment vertical="center"/>
      <protection locked="0"/>
    </xf>
    <xf numFmtId="0" fontId="11" fillId="0" borderId="0" xfId="0" applyFont="1" applyBorder="1" applyAlignment="1" applyProtection="1">
      <alignment vertical="center"/>
      <protection locked="0"/>
    </xf>
    <xf numFmtId="10" fontId="11" fillId="0" borderId="0" xfId="0" applyNumberFormat="1" applyFont="1" applyFill="1" applyBorder="1" applyAlignment="1" applyProtection="1">
      <alignment vertical="center"/>
      <protection locked="0"/>
    </xf>
    <xf numFmtId="0" fontId="25" fillId="0" borderId="0" xfId="0" applyFont="1" applyFill="1" applyBorder="1" applyAlignment="1" applyProtection="1">
      <alignment horizontal="center" vertical="center"/>
      <protection locked="0"/>
    </xf>
    <xf numFmtId="0" fontId="8" fillId="0" borderId="21" xfId="0" applyFont="1" applyFill="1" applyBorder="1" applyAlignment="1" applyProtection="1">
      <alignment vertical="center" wrapText="1"/>
      <protection locked="0"/>
    </xf>
    <xf numFmtId="10" fontId="11" fillId="0" borderId="21"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vertical="center"/>
      <protection locked="0"/>
    </xf>
    <xf numFmtId="165" fontId="25" fillId="0" borderId="0" xfId="0" applyNumberFormat="1" applyFont="1" applyFill="1" applyBorder="1" applyAlignment="1" applyProtection="1">
      <alignment vertical="center"/>
      <protection locked="0"/>
    </xf>
    <xf numFmtId="9" fontId="25" fillId="0" borderId="0" xfId="0" applyNumberFormat="1" applyFont="1" applyFill="1" applyBorder="1" applyAlignment="1" applyProtection="1">
      <protection locked="0"/>
    </xf>
    <xf numFmtId="0" fontId="11"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25" fillId="0" borderId="0" xfId="0" applyFont="1" applyFill="1" applyAlignment="1" applyProtection="1">
      <alignment vertical="center"/>
      <protection locked="0"/>
    </xf>
    <xf numFmtId="0" fontId="11" fillId="0" borderId="0" xfId="0" applyFont="1" applyFill="1" applyAlignment="1" applyProtection="1">
      <alignment horizontal="center" vertical="center"/>
      <protection locked="0"/>
    </xf>
    <xf numFmtId="0" fontId="11" fillId="0" borderId="0" xfId="0" applyFont="1" applyAlignment="1" applyProtection="1">
      <alignment horizontal="center" vertical="top"/>
      <protection locked="0"/>
    </xf>
    <xf numFmtId="0" fontId="11" fillId="0" borderId="0" xfId="0" applyFont="1" applyAlignment="1" applyProtection="1">
      <alignment horizontal="left"/>
      <protection locked="0"/>
    </xf>
    <xf numFmtId="9" fontId="11" fillId="0" borderId="0" xfId="0" applyNumberFormat="1" applyFont="1" applyAlignment="1" applyProtection="1">
      <alignment horizontal="right"/>
      <protection locked="0"/>
    </xf>
    <xf numFmtId="0" fontId="12" fillId="0" borderId="0" xfId="0" applyFont="1" applyAlignment="1" applyProtection="1">
      <alignment horizontal="center" vertical="top"/>
      <protection locked="0"/>
    </xf>
    <xf numFmtId="0" fontId="11" fillId="0" borderId="0" xfId="0" applyFont="1" applyAlignment="1" applyProtection="1">
      <alignment horizontal="center" vertical="top" wrapText="1"/>
      <protection locked="0"/>
    </xf>
    <xf numFmtId="2" fontId="11" fillId="0" borderId="0" xfId="0" applyNumberFormat="1" applyFont="1" applyAlignment="1" applyProtection="1">
      <alignment horizontal="center" vertical="top"/>
      <protection locked="0"/>
    </xf>
    <xf numFmtId="0" fontId="11" fillId="0" borderId="0" xfId="0" applyFont="1" applyAlignment="1" applyProtection="1">
      <alignment horizontal="left" vertical="top" wrapText="1"/>
      <protection locked="0"/>
    </xf>
    <xf numFmtId="0" fontId="38" fillId="0" borderId="0" xfId="0" applyFont="1" applyAlignment="1" applyProtection="1">
      <alignment vertical="center"/>
      <protection locked="0"/>
    </xf>
    <xf numFmtId="0" fontId="11" fillId="0" borderId="0" xfId="0" applyFont="1" applyAlignment="1" applyProtection="1">
      <alignment horizontal="right" vertical="top" wrapText="1"/>
      <protection locked="0"/>
    </xf>
    <xf numFmtId="0" fontId="10" fillId="0" borderId="0" xfId="0" applyFont="1" applyFill="1" applyBorder="1" applyAlignment="1" applyProtection="1">
      <alignment vertical="top"/>
      <protection locked="0"/>
    </xf>
    <xf numFmtId="0" fontId="10" fillId="0" borderId="0" xfId="0" applyFont="1" applyBorder="1" applyAlignment="1" applyProtection="1">
      <alignment vertical="top"/>
      <protection locked="0"/>
    </xf>
    <xf numFmtId="10" fontId="10" fillId="0" borderId="0" xfId="0" applyNumberFormat="1" applyFont="1" applyFill="1" applyBorder="1" applyAlignment="1" applyProtection="1">
      <alignment vertical="center"/>
      <protection locked="0"/>
    </xf>
    <xf numFmtId="0" fontId="10" fillId="0" borderId="0" xfId="0" applyFont="1" applyBorder="1" applyAlignment="1" applyProtection="1">
      <alignment vertical="center"/>
      <protection locked="0"/>
    </xf>
    <xf numFmtId="9" fontId="10" fillId="0" borderId="0" xfId="0" applyNumberFormat="1"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Fill="1" applyAlignment="1" applyProtection="1">
      <alignment vertical="center"/>
      <protection locked="0"/>
    </xf>
    <xf numFmtId="0" fontId="24" fillId="0" borderId="0" xfId="0" applyFont="1" applyFill="1" applyBorder="1" applyAlignment="1" applyProtection="1">
      <alignment horizontal="center" vertical="center" wrapText="1"/>
    </xf>
    <xf numFmtId="0" fontId="11" fillId="0" borderId="0" xfId="0" applyFont="1" applyFill="1" applyAlignment="1" applyProtection="1">
      <alignment horizontal="left"/>
    </xf>
    <xf numFmtId="0" fontId="11" fillId="3" borderId="73" xfId="0" applyFont="1" applyFill="1" applyBorder="1" applyAlignment="1" applyProtection="1">
      <alignment horizontal="left" vertical="center" wrapText="1"/>
    </xf>
    <xf numFmtId="0" fontId="11" fillId="0" borderId="0" xfId="0" applyFont="1" applyFill="1" applyAlignment="1" applyProtection="1">
      <alignment vertical="top"/>
    </xf>
    <xf numFmtId="0" fontId="25" fillId="0" borderId="0" xfId="0" applyFont="1" applyFill="1" applyBorder="1" applyAlignment="1" applyProtection="1">
      <alignment vertical="top" wrapText="1"/>
    </xf>
    <xf numFmtId="0" fontId="19" fillId="0" borderId="0" xfId="0" applyFont="1" applyFill="1" applyAlignment="1" applyProtection="1">
      <alignment horizontal="center" vertical="top" wrapText="1"/>
    </xf>
    <xf numFmtId="0" fontId="25" fillId="0" borderId="0" xfId="0" applyFont="1" applyFill="1" applyAlignment="1" applyProtection="1">
      <alignment horizontal="center" vertical="top" wrapText="1"/>
    </xf>
    <xf numFmtId="2" fontId="25" fillId="0" borderId="0" xfId="0" applyNumberFormat="1" applyFont="1" applyFill="1" applyAlignment="1" applyProtection="1">
      <alignment horizontal="center" vertical="top" wrapText="1"/>
    </xf>
    <xf numFmtId="0" fontId="19" fillId="0" borderId="0" xfId="0" applyFont="1" applyFill="1" applyAlignment="1" applyProtection="1">
      <alignment horizontal="left" vertical="top" wrapText="1"/>
    </xf>
    <xf numFmtId="0" fontId="25" fillId="0" borderId="0" xfId="0" applyFont="1" applyFill="1" applyAlignment="1" applyProtection="1">
      <alignment horizontal="right" vertical="top" wrapText="1"/>
    </xf>
    <xf numFmtId="0" fontId="8" fillId="0" borderId="0" xfId="0" applyFont="1" applyFill="1" applyBorder="1" applyAlignment="1" applyProtection="1">
      <alignment horizontal="right" vertical="center" wrapText="1"/>
    </xf>
    <xf numFmtId="0" fontId="26" fillId="0" borderId="0" xfId="0" applyNumberFormat="1" applyFont="1" applyFill="1" applyBorder="1" applyAlignment="1" applyProtection="1">
      <alignment horizontal="center" vertical="center" wrapText="1"/>
    </xf>
    <xf numFmtId="0" fontId="6" fillId="4" borderId="85"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2" fontId="35" fillId="4" borderId="2" xfId="0" applyNumberFormat="1"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37" fillId="3" borderId="6" xfId="0" applyFont="1" applyFill="1" applyBorder="1" applyAlignment="1" applyProtection="1">
      <alignment horizontal="center" vertical="center"/>
    </xf>
    <xf numFmtId="0" fontId="10" fillId="5" borderId="45" xfId="0" applyFont="1" applyFill="1" applyBorder="1" applyAlignment="1" applyProtection="1">
      <alignment horizontal="center" vertical="center"/>
    </xf>
    <xf numFmtId="0" fontId="10" fillId="5" borderId="77" xfId="0" applyFont="1" applyFill="1" applyBorder="1" applyAlignment="1" applyProtection="1">
      <alignment horizontal="center" vertical="center"/>
    </xf>
    <xf numFmtId="0" fontId="37" fillId="3" borderId="9" xfId="0" applyFont="1" applyFill="1" applyBorder="1" applyAlignment="1" applyProtection="1">
      <alignment horizontal="center" vertical="center"/>
    </xf>
    <xf numFmtId="0" fontId="10" fillId="5" borderId="75" xfId="0" applyFont="1" applyFill="1" applyBorder="1" applyAlignment="1" applyProtection="1">
      <alignment horizontal="center" vertical="center"/>
    </xf>
    <xf numFmtId="0" fontId="10" fillId="5" borderId="47" xfId="0" applyFont="1" applyFill="1" applyBorder="1" applyAlignment="1" applyProtection="1">
      <alignment horizontal="center" vertical="center"/>
    </xf>
    <xf numFmtId="0" fontId="10" fillId="5" borderId="4" xfId="0" applyFont="1" applyFill="1" applyBorder="1" applyAlignment="1" applyProtection="1">
      <alignment horizontal="center" vertical="center" wrapText="1"/>
    </xf>
    <xf numFmtId="0" fontId="37" fillId="3" borderId="34" xfId="0" applyFont="1" applyFill="1" applyBorder="1" applyAlignment="1" applyProtection="1">
      <alignment horizontal="center" vertical="center"/>
    </xf>
    <xf numFmtId="0" fontId="37" fillId="3" borderId="18" xfId="0" applyFont="1" applyFill="1" applyBorder="1" applyAlignment="1" applyProtection="1">
      <alignment horizontal="center" vertical="center"/>
    </xf>
    <xf numFmtId="0" fontId="37" fillId="3" borderId="30" xfId="0" applyFont="1" applyFill="1" applyBorder="1" applyAlignment="1" applyProtection="1">
      <alignment horizontal="center" vertical="center"/>
    </xf>
    <xf numFmtId="0" fontId="37" fillId="9" borderId="16" xfId="0" applyFont="1" applyFill="1" applyBorder="1" applyAlignment="1" applyProtection="1">
      <alignment horizontal="center" vertical="center" wrapText="1"/>
    </xf>
    <xf numFmtId="0" fontId="37" fillId="3" borderId="1" xfId="0" applyFont="1" applyFill="1" applyBorder="1" applyAlignment="1" applyProtection="1">
      <alignment horizontal="center" vertical="center"/>
    </xf>
    <xf numFmtId="0" fontId="10" fillId="5" borderId="29" xfId="0" applyFont="1" applyFill="1" applyBorder="1" applyAlignment="1" applyProtection="1">
      <alignment horizontal="center" vertical="center" wrapText="1"/>
    </xf>
    <xf numFmtId="2" fontId="10" fillId="5" borderId="6" xfId="0" applyNumberFormat="1" applyFont="1" applyFill="1" applyBorder="1" applyAlignment="1" applyProtection="1">
      <alignment horizontal="center" vertical="center"/>
    </xf>
    <xf numFmtId="0" fontId="37" fillId="3" borderId="7" xfId="0" applyFont="1" applyFill="1" applyBorder="1" applyAlignment="1" applyProtection="1">
      <alignment horizontal="center" vertical="center"/>
    </xf>
    <xf numFmtId="0" fontId="10" fillId="5" borderId="6"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37" fillId="3" borderId="8" xfId="0" applyFont="1" applyFill="1" applyBorder="1" applyAlignment="1" applyProtection="1">
      <alignment horizontal="center" vertical="center"/>
    </xf>
    <xf numFmtId="2" fontId="10" fillId="5" borderId="9" xfId="0" applyNumberFormat="1" applyFont="1" applyFill="1" applyBorder="1" applyAlignment="1" applyProtection="1">
      <alignment horizontal="center" vertical="center"/>
    </xf>
    <xf numFmtId="0" fontId="10" fillId="5" borderId="28" xfId="0" applyFont="1" applyFill="1" applyBorder="1" applyAlignment="1" applyProtection="1">
      <alignment horizontal="center" vertical="center" wrapText="1"/>
    </xf>
    <xf numFmtId="0" fontId="37" fillId="3" borderId="3" xfId="0" applyFont="1" applyFill="1" applyBorder="1" applyAlignment="1" applyProtection="1">
      <alignment horizontal="center" vertical="center"/>
    </xf>
    <xf numFmtId="2" fontId="10" fillId="5" borderId="28" xfId="0" applyNumberFormat="1" applyFont="1" applyFill="1" applyBorder="1" applyAlignment="1" applyProtection="1">
      <alignment horizontal="center" vertical="center"/>
    </xf>
    <xf numFmtId="0" fontId="37" fillId="3" borderId="71" xfId="0" applyFont="1" applyFill="1" applyBorder="1" applyAlignment="1" applyProtection="1">
      <alignment horizontal="center" vertical="center"/>
    </xf>
    <xf numFmtId="0" fontId="29" fillId="0" borderId="0" xfId="0" applyFont="1" applyFill="1" applyAlignment="1" applyProtection="1">
      <alignment vertical="top"/>
    </xf>
    <xf numFmtId="0" fontId="12" fillId="7" borderId="53" xfId="0" applyFont="1" applyFill="1" applyBorder="1" applyAlignment="1" applyProtection="1">
      <alignment vertical="center"/>
    </xf>
    <xf numFmtId="0" fontId="12" fillId="7" borderId="54" xfId="0" applyFont="1" applyFill="1" applyBorder="1" applyAlignment="1" applyProtection="1">
      <alignment vertical="center"/>
    </xf>
    <xf numFmtId="0" fontId="12" fillId="7" borderId="56" xfId="0" applyFont="1" applyFill="1" applyBorder="1" applyAlignment="1" applyProtection="1">
      <alignment vertical="center"/>
    </xf>
    <xf numFmtId="0" fontId="39" fillId="0" borderId="0" xfId="0" applyFont="1" applyFill="1" applyBorder="1" applyAlignment="1" applyProtection="1">
      <alignment vertical="center"/>
    </xf>
    <xf numFmtId="0" fontId="11" fillId="9" borderId="88" xfId="0" applyFont="1" applyFill="1" applyBorder="1" applyAlignment="1" applyProtection="1">
      <alignment horizontal="center" vertical="top" wrapText="1"/>
    </xf>
    <xf numFmtId="0" fontId="11" fillId="9" borderId="92" xfId="0" applyFont="1" applyFill="1" applyBorder="1" applyAlignment="1" applyProtection="1">
      <alignment horizontal="center" vertical="top" wrapText="1"/>
    </xf>
    <xf numFmtId="0" fontId="11" fillId="9" borderId="36" xfId="0" applyFont="1" applyFill="1" applyBorder="1" applyAlignment="1" applyProtection="1">
      <alignment horizontal="center" vertical="top" wrapText="1"/>
    </xf>
    <xf numFmtId="0" fontId="11" fillId="9" borderId="39" xfId="0" applyFont="1" applyFill="1" applyBorder="1" applyAlignment="1" applyProtection="1">
      <alignment horizontal="center" vertical="center" wrapText="1"/>
    </xf>
    <xf numFmtId="0" fontId="12" fillId="0" borderId="0" xfId="0" applyFont="1" applyFill="1" applyBorder="1" applyAlignment="1" applyProtection="1">
      <alignment vertical="center"/>
    </xf>
    <xf numFmtId="0" fontId="11" fillId="9" borderId="89" xfId="0" applyFont="1" applyFill="1" applyBorder="1" applyAlignment="1" applyProtection="1">
      <alignment horizontal="center" vertical="top" wrapText="1"/>
    </xf>
    <xf numFmtId="0" fontId="11" fillId="9" borderId="7" xfId="0" applyFont="1" applyFill="1" applyBorder="1" applyAlignment="1" applyProtection="1">
      <alignment horizontal="center" vertical="top" wrapText="1"/>
    </xf>
    <xf numFmtId="0" fontId="11" fillId="9" borderId="3" xfId="0" applyFont="1" applyFill="1" applyBorder="1" applyAlignment="1" applyProtection="1">
      <alignment horizontal="center" vertical="top" wrapText="1"/>
    </xf>
    <xf numFmtId="0" fontId="11" fillId="9" borderId="74" xfId="0" applyFont="1" applyFill="1" applyBorder="1" applyAlignment="1" applyProtection="1">
      <alignment horizontal="center" vertical="top" wrapText="1"/>
    </xf>
    <xf numFmtId="0" fontId="11" fillId="2" borderId="91" xfId="0" applyFont="1" applyFill="1" applyBorder="1" applyAlignment="1" applyProtection="1">
      <alignment horizontal="center" vertical="top" wrapText="1"/>
    </xf>
    <xf numFmtId="0" fontId="46" fillId="9" borderId="74" xfId="0" applyFont="1" applyFill="1" applyBorder="1" applyAlignment="1" applyProtection="1">
      <alignment horizontal="center" vertical="top" wrapText="1"/>
    </xf>
    <xf numFmtId="0" fontId="11" fillId="9" borderId="93" xfId="0" applyFont="1" applyFill="1" applyBorder="1" applyAlignment="1" applyProtection="1">
      <alignment horizontal="center" vertical="top" wrapText="1"/>
    </xf>
    <xf numFmtId="0" fontId="11" fillId="2" borderId="95" xfId="0" applyFont="1" applyFill="1" applyBorder="1" applyAlignment="1" applyProtection="1">
      <alignment horizontal="center" vertical="center" wrapText="1"/>
    </xf>
    <xf numFmtId="0" fontId="11" fillId="9" borderId="50" xfId="0" applyFont="1" applyFill="1" applyBorder="1" applyAlignment="1" applyProtection="1">
      <alignment horizontal="center" vertical="top" wrapText="1"/>
    </xf>
    <xf numFmtId="0" fontId="11" fillId="9" borderId="50" xfId="0" applyFont="1" applyFill="1" applyBorder="1" applyAlignment="1" applyProtection="1">
      <alignment horizontal="center" vertical="center" wrapText="1"/>
    </xf>
    <xf numFmtId="0" fontId="11" fillId="9" borderId="60" xfId="0" applyFont="1" applyFill="1" applyBorder="1" applyAlignment="1" applyProtection="1">
      <alignment horizontal="center" vertical="center" wrapText="1"/>
    </xf>
    <xf numFmtId="0" fontId="8" fillId="0" borderId="17" xfId="0" applyFont="1" applyFill="1" applyBorder="1" applyAlignment="1" applyProtection="1">
      <alignment horizontal="right" vertical="center" wrapText="1"/>
    </xf>
    <xf numFmtId="0" fontId="26" fillId="0" borderId="17" xfId="0" applyNumberFormat="1" applyFont="1" applyFill="1" applyBorder="1" applyAlignment="1" applyProtection="1">
      <alignment horizontal="center" vertical="center" wrapText="1"/>
    </xf>
    <xf numFmtId="164" fontId="6" fillId="4" borderId="96" xfId="0" applyNumberFormat="1" applyFont="1" applyFill="1" applyBorder="1" applyAlignment="1" applyProtection="1">
      <alignment vertical="center" wrapText="1"/>
    </xf>
    <xf numFmtId="164" fontId="6" fillId="4" borderId="33" xfId="0" applyNumberFormat="1" applyFont="1" applyFill="1" applyBorder="1" applyAlignment="1" applyProtection="1">
      <alignment vertical="center" wrapText="1"/>
    </xf>
    <xf numFmtId="9" fontId="6" fillId="4" borderId="2" xfId="0" applyNumberFormat="1" applyFont="1" applyFill="1" applyBorder="1" applyAlignment="1" applyProtection="1">
      <alignment horizontal="center" vertical="center" wrapText="1"/>
    </xf>
    <xf numFmtId="0" fontId="0" fillId="5" borderId="16" xfId="0" applyFont="1" applyFill="1" applyBorder="1" applyAlignment="1" applyProtection="1">
      <alignment horizontal="center" vertical="center" wrapText="1"/>
    </xf>
    <xf numFmtId="2" fontId="0" fillId="5" borderId="28" xfId="0" applyNumberFormat="1" applyFont="1" applyFill="1" applyBorder="1" applyAlignment="1" applyProtection="1">
      <alignment horizontal="center" vertical="center"/>
    </xf>
    <xf numFmtId="10" fontId="0" fillId="6" borderId="6" xfId="0" applyNumberFormat="1" applyFont="1" applyFill="1" applyBorder="1" applyAlignment="1" applyProtection="1">
      <alignment horizontal="center" vertical="center"/>
    </xf>
    <xf numFmtId="0" fontId="0" fillId="5" borderId="45" xfId="0" applyFont="1" applyFill="1" applyBorder="1" applyAlignment="1" applyProtection="1">
      <alignment horizontal="center" vertical="center"/>
    </xf>
    <xf numFmtId="0" fontId="0" fillId="5" borderId="29" xfId="0" applyFont="1" applyFill="1" applyBorder="1" applyAlignment="1" applyProtection="1">
      <alignment horizontal="center" vertical="center" wrapText="1"/>
    </xf>
    <xf numFmtId="2" fontId="0" fillId="5" borderId="6" xfId="0" applyNumberFormat="1" applyFont="1" applyFill="1" applyBorder="1" applyAlignment="1" applyProtection="1">
      <alignment horizontal="center" vertical="center"/>
    </xf>
    <xf numFmtId="0" fontId="0" fillId="5" borderId="77" xfId="0" applyFont="1" applyFill="1" applyBorder="1" applyAlignment="1" applyProtection="1">
      <alignment horizontal="center" vertical="center"/>
    </xf>
    <xf numFmtId="0" fontId="0" fillId="5" borderId="11" xfId="0" applyFill="1" applyBorder="1" applyAlignment="1" applyProtection="1">
      <alignment horizontal="center" vertical="center" wrapText="1"/>
    </xf>
    <xf numFmtId="2" fontId="0" fillId="5" borderId="9" xfId="0" applyNumberFormat="1" applyFont="1" applyFill="1" applyBorder="1" applyAlignment="1" applyProtection="1">
      <alignment horizontal="center" vertical="center"/>
    </xf>
    <xf numFmtId="10" fontId="0" fillId="6" borderId="9" xfId="0" applyNumberFormat="1" applyFont="1" applyFill="1" applyBorder="1" applyAlignment="1" applyProtection="1">
      <alignment horizontal="center" vertical="center"/>
    </xf>
    <xf numFmtId="0" fontId="0" fillId="5" borderId="75" xfId="0" applyFont="1" applyFill="1" applyBorder="1" applyAlignment="1" applyProtection="1">
      <alignment horizontal="center" vertical="center"/>
    </xf>
    <xf numFmtId="0" fontId="0" fillId="5" borderId="47" xfId="0" applyFont="1" applyFill="1" applyBorder="1" applyAlignment="1" applyProtection="1">
      <alignment horizontal="center" vertical="center"/>
    </xf>
    <xf numFmtId="0" fontId="0" fillId="5" borderId="11"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10" fontId="0" fillId="6" borderId="3" xfId="0" applyNumberFormat="1" applyFont="1" applyFill="1" applyBorder="1" applyAlignment="1" applyProtection="1">
      <alignment horizontal="center" vertical="center"/>
    </xf>
    <xf numFmtId="0" fontId="0" fillId="5" borderId="8" xfId="0" applyFont="1" applyFill="1" applyBorder="1" applyAlignment="1" applyProtection="1">
      <alignment horizontal="center" vertical="center"/>
    </xf>
    <xf numFmtId="2" fontId="0" fillId="5" borderId="10" xfId="0" applyNumberFormat="1" applyFont="1" applyFill="1" applyBorder="1" applyAlignment="1" applyProtection="1">
      <alignment horizontal="center" vertical="center"/>
    </xf>
    <xf numFmtId="2" fontId="0" fillId="5" borderId="1" xfId="0" applyNumberFormat="1" applyFont="1" applyFill="1" applyBorder="1" applyAlignment="1" applyProtection="1">
      <alignment horizontal="center" vertical="center"/>
    </xf>
    <xf numFmtId="2" fontId="0" fillId="5" borderId="7" xfId="0" applyNumberFormat="1" applyFont="1" applyFill="1" applyBorder="1" applyAlignment="1" applyProtection="1">
      <alignment horizontal="center" vertical="center"/>
    </xf>
    <xf numFmtId="0" fontId="0" fillId="5" borderId="31" xfId="0" applyFont="1" applyFill="1" applyBorder="1" applyAlignment="1" applyProtection="1">
      <alignment horizontal="center" vertical="center"/>
    </xf>
    <xf numFmtId="2" fontId="0" fillId="5" borderId="8" xfId="0" applyNumberFormat="1" applyFont="1" applyFill="1" applyBorder="1" applyAlignment="1" applyProtection="1">
      <alignment horizontal="center" vertical="center"/>
    </xf>
    <xf numFmtId="2" fontId="0" fillId="5" borderId="3" xfId="0" applyNumberFormat="1" applyFont="1" applyFill="1" applyBorder="1" applyAlignment="1" applyProtection="1">
      <alignment horizontal="center" vertical="center"/>
    </xf>
    <xf numFmtId="0" fontId="0" fillId="5" borderId="10" xfId="0" applyFont="1" applyFill="1" applyBorder="1" applyAlignment="1" applyProtection="1">
      <alignment horizontal="center" vertical="center" wrapText="1"/>
    </xf>
    <xf numFmtId="10" fontId="0" fillId="6" borderId="8" xfId="0" applyNumberFormat="1" applyFont="1" applyFill="1" applyBorder="1" applyAlignment="1" applyProtection="1">
      <alignment horizontal="center" vertical="center"/>
    </xf>
    <xf numFmtId="0" fontId="0" fillId="5" borderId="74" xfId="0" applyFont="1" applyFill="1" applyBorder="1" applyAlignment="1" applyProtection="1">
      <alignment horizontal="center" vertical="center"/>
    </xf>
    <xf numFmtId="10" fontId="0" fillId="6" borderId="6" xfId="0" applyNumberFormat="1" applyFont="1" applyFill="1" applyBorder="1" applyAlignment="1" applyProtection="1">
      <alignment horizontal="center"/>
    </xf>
    <xf numFmtId="2" fontId="0" fillId="5" borderId="71" xfId="0" applyNumberFormat="1" applyFont="1" applyFill="1" applyBorder="1" applyAlignment="1" applyProtection="1">
      <alignment horizontal="center" vertical="center"/>
    </xf>
    <xf numFmtId="2" fontId="0" fillId="5" borderId="50" xfId="0" applyNumberFormat="1" applyFont="1" applyFill="1" applyBorder="1" applyAlignment="1" applyProtection="1">
      <alignment horizontal="center" vertical="center"/>
    </xf>
    <xf numFmtId="0" fontId="25" fillId="0" borderId="51" xfId="0" applyFont="1" applyFill="1" applyBorder="1" applyAlignment="1" applyProtection="1">
      <alignment vertical="top"/>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vertical="top"/>
    </xf>
    <xf numFmtId="9" fontId="13" fillId="0" borderId="0" xfId="0" applyNumberFormat="1" applyFont="1" applyFill="1" applyBorder="1" applyAlignment="1" applyProtection="1">
      <alignment vertical="top"/>
    </xf>
    <xf numFmtId="0" fontId="11" fillId="0" borderId="0" xfId="0" applyFont="1" applyAlignment="1" applyProtection="1">
      <alignment horizontal="center" vertical="top"/>
    </xf>
    <xf numFmtId="164" fontId="6" fillId="4" borderId="85"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xf>
    <xf numFmtId="9" fontId="11" fillId="0" borderId="0" xfId="0" applyNumberFormat="1" applyFont="1" applyFill="1" applyAlignment="1" applyProtection="1">
      <alignment vertical="top"/>
    </xf>
    <xf numFmtId="0" fontId="0" fillId="5" borderId="89" xfId="0" applyFont="1" applyFill="1" applyBorder="1" applyAlignment="1" applyProtection="1">
      <alignment horizontal="center" vertical="center" wrapText="1"/>
    </xf>
    <xf numFmtId="0" fontId="0" fillId="5" borderId="3" xfId="0" applyFont="1" applyFill="1" applyBorder="1" applyAlignment="1" applyProtection="1">
      <alignment horizontal="center" vertical="center"/>
    </xf>
    <xf numFmtId="10" fontId="44" fillId="6" borderId="3"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0" fillId="5" borderId="68" xfId="0" applyFont="1" applyFill="1" applyBorder="1" applyAlignment="1" applyProtection="1">
      <alignment horizontal="center" vertical="center" wrapText="1"/>
    </xf>
    <xf numFmtId="0" fontId="0" fillId="5" borderId="1" xfId="0" applyFont="1" applyFill="1" applyBorder="1" applyAlignment="1" applyProtection="1">
      <alignment horizontal="center" vertical="center"/>
    </xf>
    <xf numFmtId="10" fontId="44" fillId="6" borderId="1" xfId="0" applyNumberFormat="1"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xf>
    <xf numFmtId="2" fontId="37" fillId="0" borderId="0" xfId="0" applyNumberFormat="1" applyFont="1" applyFill="1" applyBorder="1" applyAlignment="1" applyProtection="1">
      <alignment vertical="center"/>
    </xf>
    <xf numFmtId="10" fontId="44" fillId="6" borderId="1" xfId="0" applyNumberFormat="1" applyFont="1" applyFill="1" applyBorder="1" applyAlignment="1" applyProtection="1">
      <alignment horizontal="center" vertical="center"/>
    </xf>
    <xf numFmtId="9" fontId="11" fillId="0" borderId="0" xfId="0" applyNumberFormat="1" applyFont="1" applyFill="1" applyAlignment="1" applyProtection="1">
      <alignment horizontal="left" vertical="center"/>
    </xf>
    <xf numFmtId="0" fontId="0" fillId="5" borderId="93" xfId="0" applyFont="1" applyFill="1" applyBorder="1" applyAlignment="1" applyProtection="1">
      <alignment horizontal="center" vertical="center" wrapText="1"/>
    </xf>
    <xf numFmtId="0" fontId="0" fillId="5" borderId="50" xfId="0" applyFont="1" applyFill="1" applyBorder="1" applyAlignment="1" applyProtection="1">
      <alignment horizontal="center" vertical="center"/>
    </xf>
    <xf numFmtId="10" fontId="44" fillId="6" borderId="50" xfId="0" applyNumberFormat="1" applyFont="1" applyFill="1" applyBorder="1" applyAlignment="1" applyProtection="1">
      <alignment horizontal="center" vertical="center" wrapText="1"/>
    </xf>
    <xf numFmtId="0" fontId="0" fillId="5" borderId="60" xfId="0" applyFont="1" applyFill="1" applyBorder="1" applyAlignment="1" applyProtection="1">
      <alignment horizontal="center" vertical="center"/>
    </xf>
    <xf numFmtId="9" fontId="11" fillId="0" borderId="0" xfId="0" applyNumberFormat="1" applyFont="1" applyAlignment="1" applyProtection="1">
      <alignment horizontal="left" vertical="center"/>
    </xf>
    <xf numFmtId="9" fontId="11" fillId="0" borderId="0" xfId="0" applyNumberFormat="1" applyFont="1" applyFill="1" applyBorder="1" applyAlignment="1" applyProtection="1">
      <alignment horizontal="right"/>
    </xf>
    <xf numFmtId="0" fontId="11" fillId="0" borderId="0" xfId="0" applyFont="1" applyAlignment="1" applyProtection="1">
      <alignment horizontal="left"/>
    </xf>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9" fontId="11" fillId="0" borderId="0" xfId="0" applyNumberFormat="1" applyFont="1" applyBorder="1" applyAlignment="1" applyProtection="1">
      <alignment horizontal="right"/>
    </xf>
    <xf numFmtId="0" fontId="12" fillId="0" borderId="0" xfId="0" applyFont="1" applyAlignment="1" applyProtection="1">
      <alignment horizontal="left" vertical="top"/>
    </xf>
    <xf numFmtId="9" fontId="11" fillId="0" borderId="0" xfId="0" applyNumberFormat="1" applyFont="1" applyAlignment="1" applyProtection="1">
      <alignment horizontal="right"/>
    </xf>
    <xf numFmtId="0" fontId="12" fillId="0" borderId="0" xfId="0" applyFont="1" applyAlignment="1" applyProtection="1">
      <alignment horizontal="center" vertical="top"/>
    </xf>
    <xf numFmtId="2" fontId="13" fillId="0" borderId="0" xfId="0" applyNumberFormat="1" applyFont="1" applyFill="1" applyBorder="1" applyAlignment="1" applyProtection="1">
      <alignment vertical="top"/>
    </xf>
    <xf numFmtId="2" fontId="19" fillId="0" borderId="0" xfId="0" applyNumberFormat="1" applyFont="1" applyFill="1" applyBorder="1" applyAlignment="1" applyProtection="1">
      <alignment vertical="top"/>
    </xf>
    <xf numFmtId="0" fontId="15"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10" fontId="45" fillId="5" borderId="57" xfId="0" applyNumberFormat="1" applyFont="1" applyFill="1" applyBorder="1" applyAlignment="1" applyProtection="1">
      <alignment horizontal="center" vertical="center" wrapText="1"/>
    </xf>
    <xf numFmtId="10" fontId="52" fillId="8" borderId="97" xfId="0" applyNumberFormat="1" applyFont="1" applyFill="1" applyBorder="1" applyAlignment="1" applyProtection="1">
      <alignment horizontal="center" vertical="center" wrapText="1"/>
    </xf>
    <xf numFmtId="0" fontId="45" fillId="0" borderId="0" xfId="0" applyFont="1" applyFill="1" applyBorder="1" applyAlignment="1" applyProtection="1">
      <alignment vertical="center"/>
    </xf>
    <xf numFmtId="0" fontId="11" fillId="0" borderId="0" xfId="0" applyFont="1" applyAlignment="1" applyProtection="1">
      <alignment horizontal="center" vertical="top" wrapText="1"/>
    </xf>
    <xf numFmtId="2" fontId="11" fillId="0" borderId="0" xfId="0" applyNumberFormat="1" applyFont="1" applyAlignment="1" applyProtection="1">
      <alignment horizontal="center" vertical="top"/>
    </xf>
    <xf numFmtId="0" fontId="38" fillId="0" borderId="0" xfId="0" applyFont="1" applyAlignment="1" applyProtection="1">
      <alignment vertical="center"/>
    </xf>
    <xf numFmtId="0" fontId="11" fillId="0" borderId="0" xfId="0" applyFont="1" applyFill="1" applyAlignment="1" applyProtection="1">
      <alignment horizontal="center" vertical="center"/>
    </xf>
    <xf numFmtId="0" fontId="11" fillId="0" borderId="0" xfId="0" applyFont="1" applyAlignment="1" applyProtection="1">
      <alignment horizontal="center" vertical="center"/>
    </xf>
    <xf numFmtId="14" fontId="11" fillId="3" borderId="73" xfId="0" applyNumberFormat="1" applyFont="1" applyFill="1" applyBorder="1" applyAlignment="1" applyProtection="1">
      <alignment horizontal="left" vertical="center" wrapText="1"/>
      <protection locked="0"/>
    </xf>
    <xf numFmtId="2" fontId="0" fillId="5" borderId="7" xfId="0" applyNumberFormat="1" applyFont="1" applyFill="1" applyBorder="1" applyAlignment="1" applyProtection="1">
      <alignment horizontal="center" vertical="center"/>
    </xf>
    <xf numFmtId="2" fontId="0" fillId="5" borderId="1" xfId="0" applyNumberFormat="1" applyFont="1" applyFill="1" applyBorder="1" applyAlignment="1" applyProtection="1">
      <alignment horizontal="center" vertical="center"/>
    </xf>
    <xf numFmtId="2" fontId="0" fillId="5" borderId="8" xfId="0" applyNumberFormat="1" applyFont="1" applyFill="1" applyBorder="1" applyAlignment="1" applyProtection="1">
      <alignment horizontal="center" vertical="center"/>
    </xf>
    <xf numFmtId="2" fontId="0" fillId="5" borderId="9" xfId="0" applyNumberFormat="1" applyFont="1" applyFill="1" applyBorder="1" applyAlignment="1" applyProtection="1">
      <alignment horizontal="center" vertical="center"/>
    </xf>
    <xf numFmtId="2" fontId="5" fillId="0" borderId="51" xfId="0" applyNumberFormat="1" applyFont="1" applyFill="1" applyBorder="1" applyAlignment="1" applyProtection="1">
      <alignment horizontal="center" vertical="center"/>
    </xf>
    <xf numFmtId="0" fontId="11" fillId="0" borderId="0" xfId="0" applyFont="1" applyAlignment="1" applyProtection="1">
      <alignment horizontal="left" vertical="center" wrapText="1"/>
    </xf>
    <xf numFmtId="2" fontId="5" fillId="0" borderId="23" xfId="0" applyNumberFormat="1" applyFont="1" applyFill="1" applyBorder="1" applyAlignment="1" applyProtection="1">
      <alignment horizontal="center" vertical="center"/>
    </xf>
    <xf numFmtId="2" fontId="11" fillId="0" borderId="0" xfId="0" applyNumberFormat="1" applyFont="1" applyFill="1" applyBorder="1" applyAlignment="1" applyProtection="1">
      <alignment vertical="center" wrapText="1"/>
    </xf>
    <xf numFmtId="0" fontId="11" fillId="0" borderId="0" xfId="0" applyFont="1" applyBorder="1" applyAlignment="1" applyProtection="1">
      <alignment vertical="center" wrapText="1"/>
    </xf>
    <xf numFmtId="0" fontId="11" fillId="0" borderId="0" xfId="0" applyFont="1" applyAlignment="1" applyProtection="1">
      <alignment vertical="center" wrapText="1"/>
    </xf>
    <xf numFmtId="0" fontId="41" fillId="0" borderId="0" xfId="0" applyFont="1" applyFill="1" applyBorder="1" applyAlignment="1" applyProtection="1">
      <alignment vertical="center" wrapText="1"/>
    </xf>
    <xf numFmtId="2" fontId="42" fillId="0" borderId="0" xfId="0" applyNumberFormat="1"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0" xfId="0" applyFont="1" applyFill="1" applyAlignment="1" applyProtection="1">
      <alignment horizontal="center" vertical="center" wrapText="1"/>
    </xf>
    <xf numFmtId="2" fontId="10"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0" fontId="11" fillId="0" borderId="0" xfId="0" applyFont="1" applyFill="1" applyAlignment="1" applyProtection="1">
      <alignment vertical="center" wrapText="1"/>
    </xf>
    <xf numFmtId="0" fontId="10" fillId="0" borderId="0" xfId="0" applyFont="1" applyBorder="1" applyAlignment="1" applyProtection="1">
      <alignment vertical="center" wrapText="1"/>
    </xf>
    <xf numFmtId="0" fontId="10" fillId="0" borderId="0" xfId="0" applyFont="1" applyFill="1" applyBorder="1" applyAlignment="1" applyProtection="1">
      <alignment vertical="center"/>
    </xf>
    <xf numFmtId="0" fontId="23" fillId="0" borderId="0" xfId="0" applyFont="1" applyFill="1" applyBorder="1" applyAlignment="1" applyProtection="1">
      <alignment vertical="top"/>
    </xf>
    <xf numFmtId="0" fontId="23" fillId="0" borderId="0" xfId="0" applyFont="1" applyAlignment="1" applyProtection="1">
      <alignment vertical="top" wrapText="1"/>
    </xf>
    <xf numFmtId="0" fontId="6" fillId="0" borderId="57" xfId="0" applyFont="1" applyFill="1" applyBorder="1" applyAlignment="1" applyProtection="1">
      <alignment horizontal="left" vertical="center" wrapText="1"/>
    </xf>
    <xf numFmtId="0" fontId="6" fillId="0" borderId="58" xfId="0" applyFont="1" applyFill="1" applyBorder="1" applyAlignment="1" applyProtection="1">
      <alignment horizontal="left" vertical="center" wrapText="1"/>
    </xf>
    <xf numFmtId="0" fontId="6" fillId="0" borderId="59" xfId="0" applyFont="1" applyFill="1" applyBorder="1" applyAlignment="1" applyProtection="1">
      <alignment horizontal="left" vertical="center" wrapText="1"/>
    </xf>
    <xf numFmtId="0" fontId="5" fillId="0" borderId="61" xfId="0" applyFont="1" applyFill="1" applyBorder="1" applyAlignment="1" applyProtection="1">
      <alignment horizontal="center" vertical="center" wrapText="1"/>
    </xf>
    <xf numFmtId="0" fontId="5" fillId="0" borderId="51"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11" fillId="3" borderId="25" xfId="0" applyFont="1" applyFill="1" applyBorder="1" applyAlignment="1" applyProtection="1">
      <alignment horizontal="left" vertical="center" wrapText="1"/>
      <protection locked="0"/>
    </xf>
    <xf numFmtId="0" fontId="11" fillId="3" borderId="26"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locked="0"/>
    </xf>
    <xf numFmtId="0" fontId="10" fillId="0" borderId="0" xfId="0" applyFont="1" applyFill="1" applyBorder="1" applyAlignment="1" applyProtection="1">
      <alignment vertical="top" wrapText="1"/>
    </xf>
    <xf numFmtId="0" fontId="28" fillId="0" borderId="22" xfId="0" applyFont="1" applyFill="1" applyBorder="1" applyAlignment="1" applyProtection="1">
      <alignment horizontal="center" vertical="center" wrapText="1"/>
    </xf>
    <xf numFmtId="0" fontId="28" fillId="0" borderId="23" xfId="0" applyFont="1" applyFill="1" applyBorder="1" applyAlignment="1" applyProtection="1">
      <alignment horizontal="center" vertical="center" wrapText="1"/>
    </xf>
    <xf numFmtId="0" fontId="28" fillId="0" borderId="24" xfId="0" applyFont="1" applyFill="1" applyBorder="1" applyAlignment="1" applyProtection="1">
      <alignment horizontal="center" vertical="center" wrapText="1"/>
    </xf>
    <xf numFmtId="0" fontId="15" fillId="0" borderId="40"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6" fillId="0" borderId="0" xfId="0" applyFont="1" applyFill="1" applyBorder="1" applyAlignment="1" applyProtection="1">
      <alignment horizontal="center" vertical="top"/>
    </xf>
    <xf numFmtId="0" fontId="16" fillId="0" borderId="0" xfId="0" applyFont="1" applyFill="1" applyAlignment="1" applyProtection="1">
      <alignment horizontal="center" vertical="top"/>
    </xf>
    <xf numFmtId="0" fontId="10" fillId="0" borderId="61" xfId="0" applyFont="1" applyFill="1" applyBorder="1" applyAlignment="1" applyProtection="1">
      <alignment horizontal="left" vertical="top" wrapText="1"/>
    </xf>
    <xf numFmtId="0" fontId="10" fillId="0" borderId="51" xfId="0" applyFont="1" applyFill="1" applyBorder="1" applyAlignment="1" applyProtection="1">
      <alignment horizontal="left" vertical="top"/>
    </xf>
    <xf numFmtId="0" fontId="10" fillId="0" borderId="52" xfId="0" applyFont="1" applyFill="1" applyBorder="1" applyAlignment="1" applyProtection="1">
      <alignment horizontal="left" vertical="top"/>
    </xf>
    <xf numFmtId="0" fontId="11" fillId="3" borderId="37" xfId="0" applyFont="1" applyFill="1" applyBorder="1" applyAlignment="1" applyProtection="1">
      <alignment horizontal="left" vertical="top" wrapText="1"/>
      <protection locked="0"/>
    </xf>
    <xf numFmtId="0" fontId="11" fillId="3" borderId="17" xfId="0" applyFont="1" applyFill="1" applyBorder="1" applyAlignment="1" applyProtection="1">
      <alignment horizontal="left" vertical="top"/>
      <protection locked="0"/>
    </xf>
    <xf numFmtId="0" fontId="11" fillId="3" borderId="38" xfId="0" applyFont="1" applyFill="1" applyBorder="1" applyAlignment="1" applyProtection="1">
      <alignment horizontal="left" vertical="top"/>
      <protection locked="0"/>
    </xf>
    <xf numFmtId="0" fontId="11" fillId="3" borderId="21" xfId="0" applyFont="1" applyFill="1" applyBorder="1" applyAlignment="1" applyProtection="1">
      <alignment horizontal="left" vertical="top"/>
      <protection locked="0"/>
    </xf>
    <xf numFmtId="0" fontId="11" fillId="3" borderId="0" xfId="0" applyFont="1" applyFill="1" applyBorder="1" applyAlignment="1" applyProtection="1">
      <alignment horizontal="left" vertical="top"/>
      <protection locked="0"/>
    </xf>
    <xf numFmtId="0" fontId="11" fillId="3" borderId="39" xfId="0" applyFont="1" applyFill="1" applyBorder="1" applyAlignment="1" applyProtection="1">
      <alignment horizontal="left" vertical="top"/>
      <protection locked="0"/>
    </xf>
    <xf numFmtId="0" fontId="11" fillId="3" borderId="22" xfId="0" applyFont="1" applyFill="1" applyBorder="1" applyAlignment="1" applyProtection="1">
      <alignment horizontal="left" vertical="top"/>
      <protection locked="0"/>
    </xf>
    <xf numFmtId="0" fontId="11" fillId="3" borderId="23" xfId="0" applyFont="1" applyFill="1" applyBorder="1" applyAlignment="1" applyProtection="1">
      <alignment horizontal="left" vertical="top"/>
      <protection locked="0"/>
    </xf>
    <xf numFmtId="0" fontId="11" fillId="3" borderId="24" xfId="0" applyFont="1" applyFill="1" applyBorder="1" applyAlignment="1" applyProtection="1">
      <alignment horizontal="left" vertical="top"/>
      <protection locked="0"/>
    </xf>
    <xf numFmtId="0" fontId="10" fillId="0" borderId="53" xfId="0" applyFont="1" applyFill="1" applyBorder="1" applyAlignment="1" applyProtection="1">
      <alignment vertical="top" wrapText="1"/>
    </xf>
    <xf numFmtId="0" fontId="10" fillId="0" borderId="54" xfId="0" applyFont="1" applyFill="1" applyBorder="1" applyAlignment="1" applyProtection="1">
      <alignment vertical="top" wrapText="1"/>
    </xf>
    <xf numFmtId="0" fontId="10" fillId="0" borderId="56" xfId="0" applyFont="1" applyFill="1" applyBorder="1" applyAlignment="1" applyProtection="1">
      <alignment vertical="top" wrapText="1"/>
    </xf>
    <xf numFmtId="0" fontId="11" fillId="3" borderId="17" xfId="0" applyFont="1" applyFill="1" applyBorder="1" applyAlignment="1" applyProtection="1">
      <alignment horizontal="left" vertical="top" wrapText="1"/>
      <protection locked="0"/>
    </xf>
    <xf numFmtId="0" fontId="11" fillId="3" borderId="38" xfId="0" applyFont="1" applyFill="1" applyBorder="1" applyAlignment="1" applyProtection="1">
      <alignment horizontal="left" vertical="top" wrapText="1"/>
      <protection locked="0"/>
    </xf>
    <xf numFmtId="0" fontId="11" fillId="3" borderId="21"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39" xfId="0" applyFont="1" applyFill="1" applyBorder="1" applyAlignment="1" applyProtection="1">
      <alignment horizontal="left" vertical="top" wrapText="1"/>
      <protection locked="0"/>
    </xf>
    <xf numFmtId="0" fontId="11" fillId="3" borderId="22" xfId="0" applyFont="1" applyFill="1" applyBorder="1" applyAlignment="1" applyProtection="1">
      <alignment horizontal="left" vertical="top" wrapText="1"/>
      <protection locked="0"/>
    </xf>
    <xf numFmtId="0" fontId="11" fillId="3" borderId="23" xfId="0" applyFont="1" applyFill="1" applyBorder="1" applyAlignment="1" applyProtection="1">
      <alignment horizontal="left" vertical="top" wrapText="1"/>
      <protection locked="0"/>
    </xf>
    <xf numFmtId="0" fontId="11" fillId="3" borderId="24" xfId="0" applyFont="1" applyFill="1" applyBorder="1" applyAlignment="1" applyProtection="1">
      <alignment horizontal="left" vertical="top" wrapText="1"/>
      <protection locked="0"/>
    </xf>
    <xf numFmtId="0" fontId="30" fillId="0" borderId="53" xfId="0" applyFont="1" applyFill="1" applyBorder="1" applyAlignment="1" applyProtection="1">
      <alignment horizontal="center" vertical="center" wrapText="1"/>
    </xf>
    <xf numFmtId="0" fontId="30" fillId="0" borderId="54" xfId="0" applyFont="1" applyFill="1" applyBorder="1" applyAlignment="1" applyProtection="1">
      <alignment horizontal="center" vertical="center" wrapText="1"/>
    </xf>
    <xf numFmtId="0" fontId="30" fillId="0" borderId="56" xfId="0" applyFont="1" applyFill="1" applyBorder="1" applyAlignment="1" applyProtection="1">
      <alignment horizontal="center" vertical="center" wrapText="1"/>
    </xf>
    <xf numFmtId="0" fontId="15" fillId="7" borderId="40" xfId="0" applyFont="1" applyFill="1" applyBorder="1" applyAlignment="1" applyProtection="1">
      <alignment horizontal="center" vertical="center" wrapText="1"/>
    </xf>
    <xf numFmtId="0" fontId="15" fillId="7" borderId="14" xfId="0" applyFont="1" applyFill="1" applyBorder="1" applyAlignment="1" applyProtection="1">
      <alignment horizontal="center" vertical="center" wrapText="1"/>
    </xf>
    <xf numFmtId="0" fontId="15" fillId="7" borderId="41" xfId="0" applyFont="1" applyFill="1" applyBorder="1" applyAlignment="1" applyProtection="1">
      <alignment horizontal="center" vertical="center" wrapText="1"/>
    </xf>
    <xf numFmtId="0" fontId="0" fillId="5" borderId="19" xfId="0" applyFont="1" applyFill="1" applyBorder="1" applyAlignment="1" applyProtection="1">
      <alignment horizontal="center" vertical="center" wrapText="1"/>
    </xf>
    <xf numFmtId="0" fontId="0" fillId="5" borderId="29" xfId="0" applyFont="1" applyFill="1" applyBorder="1" applyAlignment="1" applyProtection="1">
      <alignment horizontal="center" vertical="center" wrapText="1"/>
    </xf>
    <xf numFmtId="0" fontId="10" fillId="0" borderId="15" xfId="0" applyFont="1" applyFill="1" applyBorder="1" applyAlignment="1" applyProtection="1">
      <alignment horizontal="left" vertical="center"/>
    </xf>
    <xf numFmtId="0" fontId="10" fillId="0" borderId="48" xfId="0" applyFont="1" applyFill="1" applyBorder="1" applyAlignment="1" applyProtection="1">
      <alignment horizontal="left" vertical="center"/>
    </xf>
    <xf numFmtId="0" fontId="0" fillId="0" borderId="28" xfId="0" applyFont="1" applyFill="1" applyBorder="1" applyAlignment="1" applyProtection="1">
      <alignment horizontal="right" vertical="center" wrapText="1"/>
    </xf>
    <xf numFmtId="0" fontId="0" fillId="0" borderId="29" xfId="0" applyFont="1" applyFill="1" applyBorder="1" applyAlignment="1" applyProtection="1">
      <alignment horizontal="right" vertical="center" wrapText="1"/>
    </xf>
    <xf numFmtId="0" fontId="0" fillId="0" borderId="18" xfId="0" applyFont="1" applyFill="1" applyBorder="1" applyAlignment="1" applyProtection="1">
      <alignment horizontal="right" vertical="center" wrapText="1"/>
    </xf>
    <xf numFmtId="0" fontId="0" fillId="0" borderId="19" xfId="0" applyFont="1" applyFill="1" applyBorder="1" applyAlignment="1" applyProtection="1">
      <alignment horizontal="right" vertical="center" wrapText="1"/>
    </xf>
    <xf numFmtId="0" fontId="0" fillId="0" borderId="0" xfId="0" applyFont="1" applyBorder="1" applyAlignment="1" applyProtection="1">
      <alignment horizontal="right" vertical="center" wrapText="1"/>
    </xf>
    <xf numFmtId="0" fontId="0" fillId="0" borderId="10" xfId="0" applyFont="1" applyBorder="1" applyAlignment="1" applyProtection="1">
      <alignment horizontal="right" vertical="center" wrapText="1"/>
    </xf>
    <xf numFmtId="0" fontId="0" fillId="0" borderId="28" xfId="0" applyBorder="1" applyAlignment="1" applyProtection="1">
      <alignment horizontal="right" vertical="center" wrapText="1"/>
    </xf>
    <xf numFmtId="0" fontId="0" fillId="0" borderId="29" xfId="0" applyFont="1" applyBorder="1" applyAlignment="1" applyProtection="1">
      <alignment horizontal="right" vertical="center" wrapText="1"/>
    </xf>
    <xf numFmtId="0" fontId="0" fillId="0" borderId="18" xfId="0" applyFont="1" applyBorder="1" applyAlignment="1" applyProtection="1">
      <alignment horizontal="right" vertical="center" wrapText="1"/>
    </xf>
    <xf numFmtId="0" fontId="0" fillId="0" borderId="19" xfId="0" applyFont="1" applyBorder="1" applyAlignment="1" applyProtection="1">
      <alignment horizontal="right" vertical="center" wrapText="1"/>
    </xf>
    <xf numFmtId="0" fontId="0" fillId="0" borderId="18" xfId="0" applyBorder="1" applyAlignment="1" applyProtection="1">
      <alignment horizontal="right" vertical="center" wrapText="1"/>
    </xf>
    <xf numFmtId="0" fontId="15" fillId="0" borderId="17" xfId="0" applyFont="1" applyFill="1" applyBorder="1" applyAlignment="1" applyProtection="1">
      <alignment horizontal="left" vertical="center" wrapText="1"/>
    </xf>
    <xf numFmtId="0" fontId="15" fillId="0" borderId="38"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39" xfId="0" applyFont="1" applyFill="1" applyBorder="1" applyAlignment="1" applyProtection="1">
      <alignment horizontal="left" vertical="center" wrapText="1"/>
    </xf>
    <xf numFmtId="0" fontId="0" fillId="0" borderId="18" xfId="0" applyFill="1" applyBorder="1" applyAlignment="1" applyProtection="1">
      <alignment horizontal="right" vertical="center" wrapText="1"/>
    </xf>
    <xf numFmtId="2" fontId="0" fillId="5" borderId="7" xfId="0" applyNumberFormat="1" applyFont="1" applyFill="1" applyBorder="1" applyAlignment="1" applyProtection="1">
      <alignment horizontal="center" vertical="center"/>
    </xf>
    <xf numFmtId="2" fontId="0" fillId="5" borderId="1" xfId="0" applyNumberFormat="1" applyFont="1" applyFill="1" applyBorder="1" applyAlignment="1" applyProtection="1">
      <alignment horizontal="center" vertical="center"/>
    </xf>
    <xf numFmtId="2" fontId="0" fillId="5" borderId="6" xfId="0" applyNumberFormat="1" applyFont="1" applyFill="1" applyBorder="1" applyAlignment="1" applyProtection="1">
      <alignment horizontal="center" vertical="center"/>
    </xf>
    <xf numFmtId="0" fontId="48" fillId="7" borderId="21" xfId="0" applyFont="1" applyFill="1" applyBorder="1" applyAlignment="1" applyProtection="1">
      <alignment horizontal="center" vertical="center" wrapText="1"/>
    </xf>
    <xf numFmtId="0" fontId="48" fillId="7" borderId="0" xfId="0" applyFont="1" applyFill="1" applyBorder="1" applyAlignment="1" applyProtection="1">
      <alignment horizontal="center" vertical="center" wrapText="1"/>
    </xf>
    <xf numFmtId="0" fontId="48" fillId="7" borderId="39" xfId="0" applyFont="1" applyFill="1" applyBorder="1" applyAlignment="1" applyProtection="1">
      <alignment horizontal="center" vertical="center" wrapText="1"/>
    </xf>
    <xf numFmtId="0" fontId="0" fillId="5" borderId="67" xfId="0" applyFont="1" applyFill="1" applyBorder="1" applyAlignment="1" applyProtection="1">
      <alignment horizontal="center"/>
    </xf>
    <xf numFmtId="0" fontId="0" fillId="5" borderId="69" xfId="0" applyFont="1" applyFill="1" applyBorder="1" applyAlignment="1" applyProtection="1">
      <alignment horizontal="center"/>
    </xf>
    <xf numFmtId="0" fontId="0" fillId="5" borderId="77" xfId="0" applyFont="1" applyFill="1" applyBorder="1" applyAlignment="1" applyProtection="1">
      <alignment horizontal="center"/>
    </xf>
    <xf numFmtId="10" fontId="0" fillId="6" borderId="8" xfId="0" applyNumberFormat="1" applyFont="1" applyFill="1" applyBorder="1" applyAlignment="1" applyProtection="1">
      <alignment horizontal="center" wrapText="1"/>
    </xf>
    <xf numFmtId="10" fontId="0" fillId="6" borderId="3" xfId="0" applyNumberFormat="1" applyFont="1" applyFill="1" applyBorder="1" applyAlignment="1" applyProtection="1">
      <alignment horizontal="center" wrapText="1"/>
    </xf>
    <xf numFmtId="10" fontId="0" fillId="6" borderId="9" xfId="0" applyNumberFormat="1" applyFont="1" applyFill="1" applyBorder="1" applyAlignment="1" applyProtection="1">
      <alignment horizontal="center" wrapText="1"/>
    </xf>
    <xf numFmtId="0" fontId="19" fillId="0" borderId="88" xfId="0" applyFont="1" applyBorder="1" applyAlignment="1" applyProtection="1">
      <alignment horizontal="center" vertical="top"/>
    </xf>
    <xf numFmtId="0" fontId="19" fillId="0" borderId="89" xfId="0" applyFont="1" applyBorder="1" applyAlignment="1" applyProtection="1">
      <alignment horizontal="center" vertical="top"/>
    </xf>
    <xf numFmtId="0" fontId="19" fillId="0" borderId="90" xfId="0" applyFont="1" applyBorder="1" applyAlignment="1" applyProtection="1">
      <alignment horizontal="center" vertical="top"/>
    </xf>
    <xf numFmtId="0" fontId="0" fillId="0" borderId="28"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15" fillId="7" borderId="92" xfId="0" applyFont="1" applyFill="1" applyBorder="1" applyAlignment="1" applyProtection="1">
      <alignment horizontal="left" vertical="center" wrapText="1"/>
    </xf>
    <xf numFmtId="0" fontId="15" fillId="7" borderId="17" xfId="0" applyFont="1" applyFill="1" applyBorder="1" applyAlignment="1" applyProtection="1">
      <alignment horizontal="left" vertical="center" wrapText="1"/>
    </xf>
    <xf numFmtId="0" fontId="15" fillId="7" borderId="38" xfId="0" applyFont="1" applyFill="1" applyBorder="1" applyAlignment="1" applyProtection="1">
      <alignment horizontal="left" vertical="center" wrapText="1"/>
    </xf>
    <xf numFmtId="0" fontId="0" fillId="0" borderId="18" xfId="0" applyFill="1" applyBorder="1" applyAlignment="1" applyProtection="1">
      <alignment horizontal="right" vertical="center"/>
    </xf>
    <xf numFmtId="0" fontId="0" fillId="0" borderId="19" xfId="0" applyFont="1" applyFill="1" applyBorder="1" applyAlignment="1" applyProtection="1">
      <alignment horizontal="right" vertical="center"/>
    </xf>
    <xf numFmtId="0" fontId="5" fillId="0" borderId="25"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6" fillId="0" borderId="17"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wrapText="1"/>
    </xf>
    <xf numFmtId="0" fontId="10" fillId="0" borderId="48" xfId="0" applyFont="1" applyFill="1" applyBorder="1" applyAlignment="1" applyProtection="1">
      <alignment horizontal="left" vertical="center" wrapText="1"/>
    </xf>
    <xf numFmtId="0" fontId="0" fillId="5" borderId="31" xfId="0"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19" fillId="0" borderId="88" xfId="0" applyFont="1" applyFill="1" applyBorder="1" applyAlignment="1" applyProtection="1">
      <alignment horizontal="center" vertical="top"/>
    </xf>
    <xf numFmtId="0" fontId="19" fillId="0" borderId="89" xfId="0" applyFont="1" applyFill="1" applyBorder="1" applyAlignment="1" applyProtection="1">
      <alignment horizontal="center" vertical="top"/>
    </xf>
    <xf numFmtId="0" fontId="19" fillId="0" borderId="90" xfId="0" applyFont="1" applyFill="1" applyBorder="1" applyAlignment="1" applyProtection="1">
      <alignment horizontal="center" vertical="top"/>
    </xf>
    <xf numFmtId="0" fontId="0" fillId="5" borderId="32" xfId="0" applyFont="1" applyFill="1" applyBorder="1" applyAlignment="1" applyProtection="1">
      <alignment horizontal="center" vertical="center" wrapText="1"/>
    </xf>
    <xf numFmtId="0" fontId="10" fillId="0" borderId="15" xfId="0" applyFont="1" applyFill="1" applyBorder="1" applyAlignment="1" applyProtection="1">
      <alignment horizontal="left" vertical="center"/>
      <protection locked="0"/>
    </xf>
    <xf numFmtId="0" fontId="10" fillId="0" borderId="48" xfId="0" applyFont="1" applyFill="1" applyBorder="1" applyAlignment="1" applyProtection="1">
      <alignment horizontal="left" vertical="center"/>
      <protection locked="0"/>
    </xf>
    <xf numFmtId="0" fontId="0" fillId="0" borderId="18" xfId="0" applyBorder="1" applyAlignment="1" applyProtection="1">
      <alignment horizontal="right" vertical="center"/>
    </xf>
    <xf numFmtId="0" fontId="0" fillId="0" borderId="19" xfId="0" applyFont="1" applyBorder="1" applyAlignment="1" applyProtection="1">
      <alignment horizontal="right" vertical="center"/>
    </xf>
    <xf numFmtId="0" fontId="0" fillId="5" borderId="76" xfId="0" applyFont="1" applyFill="1" applyBorder="1" applyAlignment="1" applyProtection="1">
      <alignment horizontal="center"/>
    </xf>
    <xf numFmtId="0" fontId="0" fillId="5" borderId="74" xfId="0" applyFont="1" applyFill="1" applyBorder="1" applyAlignment="1" applyProtection="1">
      <alignment horizontal="center"/>
    </xf>
    <xf numFmtId="0" fontId="0" fillId="5" borderId="75" xfId="0" applyFont="1" applyFill="1" applyBorder="1" applyAlignment="1" applyProtection="1">
      <alignment horizontal="center"/>
    </xf>
    <xf numFmtId="0" fontId="0" fillId="5" borderId="4" xfId="0" applyFont="1" applyFill="1" applyBorder="1" applyAlignment="1" applyProtection="1">
      <alignment horizontal="center" vertical="center" wrapText="1"/>
    </xf>
    <xf numFmtId="0" fontId="0" fillId="5" borderId="6" xfId="0" applyFont="1" applyFill="1" applyBorder="1" applyAlignment="1" applyProtection="1">
      <alignment horizontal="center" vertical="center" wrapText="1"/>
    </xf>
    <xf numFmtId="0" fontId="0" fillId="0" borderId="28" xfId="0" applyFont="1" applyBorder="1" applyAlignment="1" applyProtection="1">
      <alignment horizontal="right" vertical="center" wrapText="1"/>
    </xf>
    <xf numFmtId="0" fontId="19" fillId="0" borderId="93" xfId="0" applyFont="1" applyBorder="1" applyAlignment="1" applyProtection="1">
      <alignment horizontal="center" vertical="top"/>
    </xf>
    <xf numFmtId="2" fontId="15" fillId="7" borderId="40" xfId="0" applyNumberFormat="1" applyFont="1" applyFill="1" applyBorder="1" applyAlignment="1" applyProtection="1">
      <alignment horizontal="center" vertical="center" wrapText="1"/>
    </xf>
    <xf numFmtId="2" fontId="15" fillId="7" borderId="14" xfId="0" applyNumberFormat="1" applyFont="1" applyFill="1" applyBorder="1" applyAlignment="1" applyProtection="1">
      <alignment horizontal="center" vertical="center" wrapText="1"/>
    </xf>
    <xf numFmtId="2" fontId="15" fillId="7" borderId="41" xfId="0" applyNumberFormat="1" applyFont="1" applyFill="1" applyBorder="1" applyAlignment="1" applyProtection="1">
      <alignment horizontal="center" vertical="center" wrapText="1"/>
    </xf>
    <xf numFmtId="0" fontId="25" fillId="0" borderId="0" xfId="0" applyFont="1" applyBorder="1" applyAlignment="1" applyProtection="1">
      <alignment horizontal="left" vertical="top" wrapText="1"/>
    </xf>
    <xf numFmtId="0" fontId="0" fillId="0" borderId="91" xfId="0" applyFill="1" applyBorder="1" applyAlignment="1" applyProtection="1">
      <alignment horizontal="right" vertical="center" wrapText="1"/>
    </xf>
    <xf numFmtId="0" fontId="0" fillId="0" borderId="10" xfId="0" applyFont="1" applyFill="1" applyBorder="1" applyAlignment="1" applyProtection="1">
      <alignment horizontal="right" vertical="center" wrapText="1"/>
    </xf>
    <xf numFmtId="0" fontId="0" fillId="0" borderId="5" xfId="0" applyFont="1" applyFill="1" applyBorder="1" applyAlignment="1" applyProtection="1">
      <alignment horizontal="right" vertical="center" wrapText="1"/>
    </xf>
    <xf numFmtId="0" fontId="0" fillId="0" borderId="11" xfId="0" applyFont="1" applyFill="1" applyBorder="1" applyAlignment="1" applyProtection="1">
      <alignment horizontal="right" vertical="center" wrapText="1"/>
    </xf>
    <xf numFmtId="0" fontId="0" fillId="0" borderId="28"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2" fontId="0" fillId="5" borderId="8" xfId="0" applyNumberFormat="1" applyFont="1" applyFill="1" applyBorder="1" applyAlignment="1" applyProtection="1">
      <alignment horizontal="center" vertical="center"/>
    </xf>
    <xf numFmtId="2" fontId="30" fillId="0" borderId="53" xfId="0" applyNumberFormat="1" applyFont="1" applyFill="1" applyBorder="1" applyAlignment="1" applyProtection="1">
      <alignment horizontal="center" vertical="center" wrapText="1"/>
    </xf>
    <xf numFmtId="2" fontId="30" fillId="0" borderId="54" xfId="0" applyNumberFormat="1" applyFont="1" applyFill="1" applyBorder="1" applyAlignment="1" applyProtection="1">
      <alignment horizontal="center" vertical="center" wrapText="1"/>
    </xf>
    <xf numFmtId="2" fontId="30" fillId="0" borderId="56" xfId="0" applyNumberFormat="1" applyFont="1" applyFill="1" applyBorder="1" applyAlignment="1" applyProtection="1">
      <alignment horizontal="center" vertical="center" wrapText="1"/>
    </xf>
    <xf numFmtId="10" fontId="0" fillId="6" borderId="50" xfId="0" applyNumberFormat="1" applyFont="1" applyFill="1" applyBorder="1" applyAlignment="1" applyProtection="1">
      <alignment horizontal="center" wrapText="1"/>
    </xf>
    <xf numFmtId="2" fontId="0" fillId="5" borderId="71" xfId="0" applyNumberFormat="1" applyFont="1" applyFill="1" applyBorder="1" applyAlignment="1" applyProtection="1">
      <alignment horizontal="center" vertical="center"/>
    </xf>
    <xf numFmtId="0" fontId="0" fillId="0" borderId="34" xfId="0" applyFont="1" applyBorder="1" applyAlignment="1" applyProtection="1">
      <alignment horizontal="right" vertical="center" wrapText="1"/>
    </xf>
    <xf numFmtId="0" fontId="0" fillId="0" borderId="32" xfId="0" applyFont="1" applyBorder="1" applyAlignment="1" applyProtection="1">
      <alignment horizontal="right" vertical="center" wrapText="1"/>
    </xf>
    <xf numFmtId="0" fontId="0" fillId="5" borderId="80" xfId="0" applyFont="1" applyFill="1" applyBorder="1" applyAlignment="1" applyProtection="1">
      <alignment horizontal="center" vertical="center" wrapText="1"/>
    </xf>
    <xf numFmtId="0" fontId="0" fillId="0" borderId="79" xfId="0" applyFont="1" applyBorder="1" applyAlignment="1" applyProtection="1">
      <alignment horizontal="right" vertical="center" wrapText="1"/>
    </xf>
    <xf numFmtId="0" fontId="0" fillId="0" borderId="80" xfId="0" applyFont="1" applyBorder="1" applyAlignment="1" applyProtection="1">
      <alignment horizontal="right" vertical="center" wrapText="1"/>
    </xf>
    <xf numFmtId="0" fontId="15" fillId="0" borderId="92" xfId="0" applyFont="1" applyFill="1" applyBorder="1" applyAlignment="1" applyProtection="1">
      <alignment horizontal="left" vertical="center" wrapText="1"/>
    </xf>
    <xf numFmtId="0" fontId="0" fillId="2" borderId="30" xfId="0" applyFont="1" applyFill="1" applyBorder="1" applyAlignment="1" applyProtection="1">
      <alignment horizontal="right" vertical="center" wrapText="1"/>
    </xf>
    <xf numFmtId="0" fontId="0" fillId="2" borderId="31" xfId="0" applyFont="1" applyFill="1" applyBorder="1" applyAlignment="1" applyProtection="1">
      <alignment horizontal="right" vertical="center" wrapText="1"/>
    </xf>
    <xf numFmtId="0" fontId="0" fillId="2" borderId="18" xfId="0" applyFill="1" applyBorder="1" applyAlignment="1" applyProtection="1">
      <alignment horizontal="right" vertical="center" wrapText="1"/>
    </xf>
    <xf numFmtId="0" fontId="0" fillId="2" borderId="19" xfId="0" applyFont="1" applyFill="1" applyBorder="1" applyAlignment="1" applyProtection="1">
      <alignment horizontal="right" vertical="center" wrapText="1"/>
    </xf>
    <xf numFmtId="0" fontId="0" fillId="2" borderId="18" xfId="0" applyFont="1" applyFill="1" applyBorder="1" applyAlignment="1" applyProtection="1">
      <alignment horizontal="right" vertical="center" wrapText="1"/>
    </xf>
    <xf numFmtId="0" fontId="45" fillId="0" borderId="5" xfId="0" applyFont="1" applyFill="1" applyBorder="1" applyAlignment="1" applyProtection="1">
      <alignment horizontal="right" vertical="center" wrapText="1"/>
    </xf>
    <xf numFmtId="0" fontId="45" fillId="0" borderId="11" xfId="0" applyFont="1" applyFill="1" applyBorder="1" applyAlignment="1" applyProtection="1">
      <alignment horizontal="right" vertical="center" wrapText="1"/>
    </xf>
    <xf numFmtId="0" fontId="34" fillId="0" borderId="15" xfId="0" applyFont="1" applyFill="1" applyBorder="1" applyAlignment="1" applyProtection="1">
      <alignment horizontal="left" vertical="center" wrapText="1"/>
    </xf>
    <xf numFmtId="0" fontId="0" fillId="0" borderId="30" xfId="0" applyBorder="1" applyAlignment="1" applyProtection="1">
      <alignment horizontal="right" vertical="center" wrapText="1"/>
    </xf>
    <xf numFmtId="0" fontId="0" fillId="0" borderId="31" xfId="0" applyFont="1" applyBorder="1" applyAlignment="1" applyProtection="1">
      <alignment horizontal="right" vertical="center" wrapText="1"/>
    </xf>
    <xf numFmtId="0" fontId="0" fillId="5" borderId="30" xfId="0" applyFont="1" applyFill="1" applyBorder="1" applyAlignment="1" applyProtection="1">
      <alignment horizontal="center" vertical="center"/>
    </xf>
    <xf numFmtId="0" fontId="0" fillId="5" borderId="31" xfId="0" applyFont="1" applyFill="1" applyBorder="1" applyAlignment="1" applyProtection="1">
      <alignment horizontal="center" vertical="center"/>
    </xf>
    <xf numFmtId="0" fontId="0" fillId="5" borderId="72" xfId="0" applyFont="1" applyFill="1" applyBorder="1" applyAlignment="1" applyProtection="1">
      <alignment horizontal="center"/>
    </xf>
    <xf numFmtId="0" fontId="0" fillId="0" borderId="30" xfId="0" applyFont="1" applyFill="1" applyBorder="1" applyAlignment="1" applyProtection="1">
      <alignment horizontal="center" vertical="center" wrapText="1"/>
    </xf>
    <xf numFmtId="0" fontId="0" fillId="0" borderId="31" xfId="0" applyFont="1" applyFill="1" applyBorder="1" applyAlignment="1" applyProtection="1">
      <alignment horizontal="center" vertical="center" wrapText="1"/>
    </xf>
    <xf numFmtId="2" fontId="0" fillId="5" borderId="18" xfId="0" applyNumberFormat="1" applyFont="1" applyFill="1" applyBorder="1" applyAlignment="1" applyProtection="1">
      <alignment horizontal="center" vertical="center"/>
    </xf>
    <xf numFmtId="2" fontId="0" fillId="5" borderId="28" xfId="0" applyNumberFormat="1" applyFont="1" applyFill="1" applyBorder="1" applyAlignment="1" applyProtection="1">
      <alignment horizontal="center" vertical="center"/>
    </xf>
    <xf numFmtId="0" fontId="0" fillId="5" borderId="28" xfId="0" applyFont="1" applyFill="1" applyBorder="1" applyAlignment="1" applyProtection="1">
      <alignment horizontal="center" vertical="center" wrapText="1"/>
    </xf>
    <xf numFmtId="0" fontId="0" fillId="5" borderId="16" xfId="0" applyFont="1" applyFill="1" applyBorder="1" applyAlignment="1" applyProtection="1">
      <alignment horizontal="center" vertical="center" wrapText="1"/>
    </xf>
    <xf numFmtId="0" fontId="15" fillId="0" borderId="17" xfId="0" applyFont="1" applyBorder="1" applyAlignment="1" applyProtection="1">
      <alignment horizontal="left" vertical="center" wrapText="1"/>
    </xf>
    <xf numFmtId="0" fontId="15" fillId="0" borderId="38" xfId="0" applyFont="1" applyBorder="1" applyAlignment="1" applyProtection="1">
      <alignment horizontal="left" vertical="center" wrapText="1"/>
    </xf>
    <xf numFmtId="0" fontId="15" fillId="0" borderId="91" xfId="0" applyFont="1" applyFill="1" applyBorder="1" applyAlignment="1" applyProtection="1">
      <alignment horizontal="left" vertical="center" wrapText="1"/>
    </xf>
    <xf numFmtId="0" fontId="0" fillId="0" borderId="5" xfId="0" applyBorder="1" applyAlignment="1" applyProtection="1">
      <alignment horizontal="right" vertical="center" wrapText="1"/>
    </xf>
    <xf numFmtId="0" fontId="0" fillId="0" borderId="11" xfId="0" applyFont="1" applyBorder="1" applyAlignment="1" applyProtection="1">
      <alignment horizontal="right" vertical="center" wrapText="1"/>
    </xf>
    <xf numFmtId="2" fontId="0" fillId="5" borderId="3" xfId="0" applyNumberFormat="1" applyFont="1" applyFill="1" applyBorder="1" applyAlignment="1" applyProtection="1">
      <alignment horizontal="center" vertical="center"/>
    </xf>
    <xf numFmtId="2" fontId="0" fillId="5" borderId="9" xfId="0" applyNumberFormat="1" applyFont="1" applyFill="1" applyBorder="1" applyAlignment="1" applyProtection="1">
      <alignment horizontal="center" vertical="center"/>
    </xf>
    <xf numFmtId="0" fontId="0" fillId="5" borderId="28" xfId="0" applyFont="1" applyFill="1" applyBorder="1" applyAlignment="1" applyProtection="1">
      <alignment horizontal="center" vertical="center"/>
    </xf>
    <xf numFmtId="0" fontId="0" fillId="5" borderId="29"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5" fillId="0" borderId="39" xfId="0" applyFont="1" applyFill="1" applyBorder="1" applyAlignment="1" applyProtection="1">
      <alignment horizontal="left" vertical="center"/>
    </xf>
    <xf numFmtId="0" fontId="10" fillId="0" borderId="0" xfId="0" applyFont="1" applyFill="1" applyBorder="1" applyAlignment="1" applyProtection="1">
      <alignment horizontal="left" vertical="center" wrapText="1"/>
    </xf>
    <xf numFmtId="0" fontId="10" fillId="0" borderId="39" xfId="0" applyFont="1" applyFill="1" applyBorder="1" applyAlignment="1" applyProtection="1">
      <alignment horizontal="left" vertical="center" wrapText="1"/>
    </xf>
    <xf numFmtId="0" fontId="34" fillId="0" borderId="15" xfId="0" applyFont="1" applyBorder="1" applyAlignment="1" applyProtection="1">
      <alignment horizontal="left" vertical="center" wrapText="1"/>
    </xf>
    <xf numFmtId="0" fontId="10" fillId="0" borderId="15" xfId="0" applyFont="1" applyBorder="1" applyAlignment="1" applyProtection="1">
      <alignment horizontal="left" vertical="center" wrapText="1"/>
    </xf>
    <xf numFmtId="0" fontId="10" fillId="0" borderId="48" xfId="0" applyFont="1" applyBorder="1" applyAlignment="1" applyProtection="1">
      <alignment horizontal="left" vertical="center" wrapText="1"/>
    </xf>
    <xf numFmtId="0" fontId="0" fillId="0" borderId="35" xfId="0" applyBorder="1" applyAlignment="1" applyProtection="1">
      <alignment horizontal="right" vertical="center" wrapText="1"/>
    </xf>
    <xf numFmtId="0" fontId="44" fillId="9" borderId="16" xfId="0" applyFont="1" applyFill="1" applyBorder="1" applyAlignment="1" applyProtection="1">
      <alignment horizontal="center" vertical="center" wrapText="1"/>
    </xf>
    <xf numFmtId="0" fontId="44" fillId="9" borderId="29" xfId="0" applyFont="1" applyFill="1" applyBorder="1" applyAlignment="1" applyProtection="1">
      <alignment horizontal="center" vertical="center" wrapText="1"/>
    </xf>
    <xf numFmtId="0" fontId="0" fillId="5" borderId="44" xfId="0" applyFont="1" applyFill="1" applyBorder="1" applyAlignment="1" applyProtection="1">
      <alignment horizontal="center" wrapText="1"/>
    </xf>
    <xf numFmtId="0" fontId="0" fillId="5" borderId="39" xfId="0" applyFont="1" applyFill="1" applyBorder="1" applyAlignment="1" applyProtection="1">
      <alignment horizontal="center" wrapText="1"/>
    </xf>
    <xf numFmtId="0" fontId="0" fillId="5" borderId="47" xfId="0" applyFont="1" applyFill="1" applyBorder="1" applyAlignment="1" applyProtection="1">
      <alignment horizontal="center" wrapText="1"/>
    </xf>
    <xf numFmtId="0" fontId="0" fillId="5" borderId="8"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0" fillId="5" borderId="9" xfId="0" applyFont="1" applyFill="1" applyBorder="1" applyAlignment="1" applyProtection="1">
      <alignment horizontal="center" vertical="center"/>
    </xf>
    <xf numFmtId="2" fontId="0" fillId="5" borderId="8" xfId="0" applyNumberFormat="1" applyFont="1" applyFill="1" applyBorder="1" applyAlignment="1" applyProtection="1">
      <alignment horizontal="center" vertical="center" wrapText="1"/>
    </xf>
    <xf numFmtId="2" fontId="0" fillId="5" borderId="3" xfId="0" applyNumberFormat="1" applyFont="1" applyFill="1" applyBorder="1" applyAlignment="1" applyProtection="1">
      <alignment horizontal="center" vertical="center" wrapText="1"/>
    </xf>
    <xf numFmtId="2" fontId="0" fillId="5" borderId="9" xfId="0" applyNumberFormat="1" applyFont="1" applyFill="1" applyBorder="1" applyAlignment="1" applyProtection="1">
      <alignment horizontal="center" vertical="center" wrapText="1"/>
    </xf>
    <xf numFmtId="0" fontId="0" fillId="0" borderId="81" xfId="0" applyFont="1" applyBorder="1" applyAlignment="1" applyProtection="1">
      <alignment horizontal="right" vertical="center" wrapText="1"/>
    </xf>
    <xf numFmtId="0" fontId="0" fillId="5" borderId="67" xfId="0" applyFill="1" applyBorder="1" applyAlignment="1" applyProtection="1">
      <alignment horizontal="center"/>
    </xf>
    <xf numFmtId="0" fontId="0" fillId="0" borderId="9" xfId="0" applyFont="1" applyFill="1" applyBorder="1" applyAlignment="1" applyProtection="1">
      <alignment horizontal="center" vertical="center" wrapText="1"/>
    </xf>
    <xf numFmtId="0" fontId="0" fillId="5" borderId="76" xfId="0" applyFont="1" applyFill="1" applyBorder="1" applyAlignment="1" applyProtection="1">
      <alignment horizontal="center"/>
      <protection locked="0"/>
    </xf>
    <xf numFmtId="0" fontId="0" fillId="5" borderId="74" xfId="0" applyFont="1" applyFill="1" applyBorder="1" applyAlignment="1" applyProtection="1">
      <alignment horizontal="center"/>
      <protection locked="0"/>
    </xf>
    <xf numFmtId="0" fontId="0" fillId="5" borderId="75" xfId="0" applyFont="1" applyFill="1" applyBorder="1" applyAlignment="1" applyProtection="1">
      <alignment horizontal="center"/>
      <protection locked="0"/>
    </xf>
    <xf numFmtId="0" fontId="15" fillId="0" borderId="17" xfId="0" applyNumberFormat="1" applyFont="1" applyFill="1" applyBorder="1" applyAlignment="1" applyProtection="1">
      <alignment horizontal="left" vertical="center" wrapText="1"/>
    </xf>
    <xf numFmtId="0" fontId="15" fillId="0" borderId="38" xfId="0" applyNumberFormat="1" applyFont="1" applyFill="1" applyBorder="1" applyAlignment="1" applyProtection="1">
      <alignment horizontal="left" vertical="center" wrapText="1"/>
    </xf>
    <xf numFmtId="0" fontId="6" fillId="4" borderId="12"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0" fillId="9" borderId="98" xfId="0" applyFill="1" applyBorder="1" applyAlignment="1" applyProtection="1">
      <alignment horizontal="left" vertical="center" wrapText="1"/>
    </xf>
    <xf numFmtId="0" fontId="0" fillId="9" borderId="58" xfId="0" applyFont="1" applyFill="1" applyBorder="1" applyAlignment="1" applyProtection="1">
      <alignment horizontal="left" vertical="center" wrapText="1"/>
    </xf>
    <xf numFmtId="0" fontId="0" fillId="9" borderId="87" xfId="0" applyFont="1" applyFill="1" applyBorder="1" applyAlignment="1" applyProtection="1">
      <alignment horizontal="left" vertical="center" wrapText="1"/>
    </xf>
    <xf numFmtId="164" fontId="6" fillId="4" borderId="96" xfId="0" applyNumberFormat="1" applyFont="1" applyFill="1" applyBorder="1" applyAlignment="1" applyProtection="1">
      <alignment horizontal="center" vertical="center" wrapText="1"/>
    </xf>
    <xf numFmtId="164" fontId="6" fillId="4" borderId="14" xfId="0" applyNumberFormat="1" applyFont="1" applyFill="1" applyBorder="1" applyAlignment="1" applyProtection="1">
      <alignment horizontal="center" vertical="center" wrapText="1"/>
    </xf>
    <xf numFmtId="164" fontId="6" fillId="4" borderId="33" xfId="0" applyNumberFormat="1" applyFont="1" applyFill="1" applyBorder="1" applyAlignment="1" applyProtection="1">
      <alignment horizontal="center" vertical="center" wrapText="1"/>
    </xf>
    <xf numFmtId="0" fontId="0" fillId="9" borderId="95" xfId="0" applyFill="1" applyBorder="1" applyAlignment="1" applyProtection="1">
      <alignment horizontal="left" vertical="center" wrapText="1"/>
    </xf>
    <xf numFmtId="0" fontId="0" fillId="9" borderId="23" xfId="0" applyFont="1" applyFill="1" applyBorder="1" applyAlignment="1" applyProtection="1">
      <alignment horizontal="left" vertical="center" wrapText="1"/>
    </xf>
    <xf numFmtId="0" fontId="0" fillId="9" borderId="94" xfId="0" applyFont="1" applyFill="1" applyBorder="1" applyAlignment="1" applyProtection="1">
      <alignment horizontal="left" vertical="center" wrapText="1"/>
    </xf>
    <xf numFmtId="0" fontId="0" fillId="9" borderId="18" xfId="0" applyFill="1" applyBorder="1" applyAlignment="1" applyProtection="1">
      <alignment horizontal="left" vertical="center" wrapText="1"/>
    </xf>
    <xf numFmtId="0" fontId="0" fillId="9" borderId="81" xfId="0" applyFont="1" applyFill="1" applyBorder="1" applyAlignment="1" applyProtection="1">
      <alignment horizontal="left" vertical="center" wrapText="1"/>
    </xf>
    <xf numFmtId="0" fontId="0" fillId="9" borderId="19" xfId="0" applyFont="1" applyFill="1" applyBorder="1" applyAlignment="1" applyProtection="1">
      <alignment horizontal="left" vertical="center" wrapText="1"/>
    </xf>
    <xf numFmtId="0" fontId="0" fillId="9" borderId="91" xfId="0" applyFill="1" applyBorder="1" applyAlignment="1" applyProtection="1">
      <alignment horizontal="left" vertical="center" wrapText="1"/>
    </xf>
    <xf numFmtId="0" fontId="0" fillId="9" borderId="0" xfId="0" applyFont="1" applyFill="1" applyBorder="1" applyAlignment="1" applyProtection="1">
      <alignment horizontal="left" vertical="center" wrapText="1"/>
    </xf>
    <xf numFmtId="0" fontId="0" fillId="9" borderId="10" xfId="0" applyFont="1" applyFill="1" applyBorder="1" applyAlignment="1" applyProtection="1">
      <alignment horizontal="left" vertical="center" wrapText="1"/>
    </xf>
    <xf numFmtId="0" fontId="60" fillId="0" borderId="53" xfId="0" applyFont="1" applyFill="1" applyBorder="1" applyAlignment="1" applyProtection="1">
      <alignment horizontal="center" vertical="center"/>
    </xf>
    <xf numFmtId="0" fontId="60" fillId="0" borderId="54" xfId="0" applyFont="1" applyFill="1" applyBorder="1" applyAlignment="1" applyProtection="1">
      <alignment horizontal="center" vertical="center"/>
    </xf>
    <xf numFmtId="0" fontId="60" fillId="0" borderId="56" xfId="0" applyFont="1" applyFill="1" applyBorder="1" applyAlignment="1" applyProtection="1">
      <alignment horizontal="center" vertical="center"/>
    </xf>
    <xf numFmtId="0" fontId="35" fillId="7" borderId="40" xfId="0" applyFont="1" applyFill="1" applyBorder="1" applyAlignment="1" applyProtection="1">
      <alignment horizontal="center" vertical="center" wrapText="1"/>
    </xf>
    <xf numFmtId="0" fontId="35" fillId="7" borderId="14" xfId="0" applyFont="1" applyFill="1" applyBorder="1" applyAlignment="1" applyProtection="1">
      <alignment horizontal="center" vertical="center" wrapText="1"/>
    </xf>
    <xf numFmtId="0" fontId="35" fillId="7" borderId="41" xfId="0" applyFont="1" applyFill="1" applyBorder="1" applyAlignment="1" applyProtection="1">
      <alignment horizontal="center" vertical="center" wrapText="1"/>
    </xf>
    <xf numFmtId="0" fontId="6" fillId="0" borderId="38" xfId="0" applyFont="1" applyFill="1" applyBorder="1" applyAlignment="1" applyProtection="1">
      <alignment horizontal="left" vertical="center" wrapText="1"/>
    </xf>
    <xf numFmtId="49" fontId="2" fillId="0" borderId="28" xfId="0" applyNumberFormat="1" applyFont="1" applyFill="1" applyBorder="1" applyAlignment="1" applyProtection="1">
      <alignment horizontal="center" vertical="center" wrapText="1"/>
    </xf>
    <xf numFmtId="49" fontId="2" fillId="0" borderId="29" xfId="0" applyNumberFormat="1" applyFont="1" applyFill="1" applyBorder="1" applyAlignment="1" applyProtection="1">
      <alignment horizontal="center" vertical="center" wrapText="1"/>
    </xf>
    <xf numFmtId="0" fontId="19" fillId="0" borderId="82" xfId="0" applyFont="1" applyFill="1" applyBorder="1" applyAlignment="1" applyProtection="1">
      <alignment horizontal="center" vertical="top"/>
    </xf>
    <xf numFmtId="0" fontId="19" fillId="0" borderId="68" xfId="0" applyFont="1" applyFill="1" applyBorder="1" applyAlignment="1" applyProtection="1">
      <alignment horizontal="center" vertical="top"/>
    </xf>
    <xf numFmtId="0" fontId="19" fillId="0" borderId="84" xfId="0" applyFont="1" applyFill="1" applyBorder="1" applyAlignment="1" applyProtection="1">
      <alignment horizontal="center" vertical="top"/>
    </xf>
    <xf numFmtId="0" fontId="7" fillId="0" borderId="88" xfId="0" applyFont="1" applyFill="1" applyBorder="1" applyAlignment="1" applyProtection="1">
      <alignment horizontal="center" vertical="top"/>
    </xf>
    <xf numFmtId="0" fontId="7" fillId="0" borderId="89" xfId="0" applyFont="1" applyFill="1" applyBorder="1" applyAlignment="1" applyProtection="1">
      <alignment horizontal="center" vertical="top"/>
    </xf>
    <xf numFmtId="0" fontId="7" fillId="0" borderId="90" xfId="0" applyFont="1" applyFill="1" applyBorder="1" applyAlignment="1" applyProtection="1">
      <alignment horizontal="center" vertical="top"/>
    </xf>
    <xf numFmtId="0" fontId="34" fillId="0" borderId="0" xfId="0" applyFont="1" applyFill="1" applyBorder="1" applyAlignment="1" applyProtection="1">
      <alignment horizontal="left" vertical="center" wrapText="1"/>
    </xf>
    <xf numFmtId="0" fontId="34" fillId="0" borderId="39" xfId="0" applyFont="1" applyFill="1" applyBorder="1" applyAlignment="1" applyProtection="1">
      <alignment horizontal="left" vertical="center" wrapText="1"/>
    </xf>
    <xf numFmtId="0" fontId="19" fillId="2" borderId="88" xfId="0" applyFont="1" applyFill="1" applyBorder="1" applyAlignment="1" applyProtection="1">
      <alignment horizontal="center" vertical="top"/>
    </xf>
    <xf numFmtId="0" fontId="19" fillId="2" borderId="89" xfId="0" applyFont="1" applyFill="1" applyBorder="1" applyAlignment="1" applyProtection="1">
      <alignment horizontal="center" vertical="top"/>
    </xf>
    <xf numFmtId="0" fontId="19" fillId="2" borderId="90" xfId="0" applyFont="1" applyFill="1" applyBorder="1" applyAlignment="1" applyProtection="1">
      <alignment horizontal="center" vertical="top"/>
    </xf>
    <xf numFmtId="0" fontId="9" fillId="7" borderId="40" xfId="0" applyFont="1" applyFill="1" applyBorder="1" applyAlignment="1" applyProtection="1">
      <alignment horizontal="center" vertical="center"/>
    </xf>
    <xf numFmtId="0" fontId="9" fillId="7" borderId="14" xfId="0" applyFont="1" applyFill="1" applyBorder="1" applyAlignment="1" applyProtection="1">
      <alignment horizontal="center" vertical="center"/>
    </xf>
    <xf numFmtId="0" fontId="9" fillId="7" borderId="41" xfId="0" applyFont="1" applyFill="1" applyBorder="1" applyAlignment="1" applyProtection="1">
      <alignment horizontal="center" vertical="center"/>
    </xf>
    <xf numFmtId="0" fontId="19" fillId="0" borderId="82" xfId="0" applyFont="1" applyBorder="1" applyAlignment="1" applyProtection="1">
      <alignment horizontal="center" vertical="top"/>
    </xf>
    <xf numFmtId="0" fontId="19" fillId="0" borderId="68" xfId="0" applyFont="1" applyBorder="1" applyAlignment="1" applyProtection="1">
      <alignment horizontal="center" vertical="top"/>
    </xf>
    <xf numFmtId="0" fontId="19" fillId="0" borderId="84" xfId="0" applyFont="1" applyBorder="1" applyAlignment="1" applyProtection="1">
      <alignment horizontal="center" vertical="top"/>
    </xf>
    <xf numFmtId="0" fontId="0" fillId="0" borderId="6" xfId="0" applyFont="1" applyFill="1" applyBorder="1" applyAlignment="1" applyProtection="1">
      <alignment horizontal="center" vertical="center" wrapText="1"/>
    </xf>
    <xf numFmtId="2" fontId="5" fillId="0" borderId="61" xfId="0" applyNumberFormat="1" applyFont="1" applyFill="1" applyBorder="1" applyAlignment="1" applyProtection="1">
      <alignment horizontal="center" vertical="center"/>
    </xf>
    <xf numFmtId="2" fontId="5" fillId="0" borderId="51" xfId="0" applyNumberFormat="1" applyFont="1" applyFill="1" applyBorder="1" applyAlignment="1" applyProtection="1">
      <alignment horizontal="center" vertical="center"/>
    </xf>
    <xf numFmtId="2" fontId="5" fillId="0" borderId="52" xfId="0" applyNumberFormat="1" applyFont="1" applyFill="1" applyBorder="1" applyAlignment="1" applyProtection="1">
      <alignment horizontal="center" vertical="center"/>
    </xf>
    <xf numFmtId="0" fontId="22" fillId="7" borderId="37" xfId="0" applyFont="1" applyFill="1" applyBorder="1" applyAlignment="1" applyProtection="1">
      <alignment horizontal="left" vertical="center" wrapText="1"/>
    </xf>
    <xf numFmtId="0" fontId="22" fillId="7" borderId="17" xfId="0" applyFont="1" applyFill="1" applyBorder="1" applyAlignment="1" applyProtection="1">
      <alignment horizontal="left" vertical="center" wrapText="1"/>
    </xf>
    <xf numFmtId="0" fontId="22" fillId="7" borderId="38" xfId="0" applyFont="1" applyFill="1" applyBorder="1" applyAlignment="1" applyProtection="1">
      <alignment horizontal="left" vertical="center" wrapText="1"/>
    </xf>
    <xf numFmtId="0" fontId="15" fillId="7" borderId="46" xfId="0" applyFont="1" applyFill="1" applyBorder="1" applyAlignment="1" applyProtection="1">
      <alignment horizontal="left" vertical="top" wrapText="1"/>
    </xf>
    <xf numFmtId="0" fontId="15" fillId="7" borderId="4" xfId="0" applyFont="1" applyFill="1" applyBorder="1" applyAlignment="1" applyProtection="1">
      <alignment horizontal="left" vertical="top" wrapText="1"/>
    </xf>
    <xf numFmtId="0" fontId="15" fillId="7" borderId="47" xfId="0" applyFont="1" applyFill="1" applyBorder="1" applyAlignment="1" applyProtection="1">
      <alignment horizontal="left" vertical="top" wrapText="1"/>
    </xf>
    <xf numFmtId="2" fontId="6" fillId="4" borderId="40" xfId="0" applyNumberFormat="1" applyFont="1" applyFill="1" applyBorder="1" applyAlignment="1" applyProtection="1">
      <alignment horizontal="center" vertical="center" wrapText="1"/>
    </xf>
    <xf numFmtId="2" fontId="6" fillId="4" borderId="33" xfId="0" applyNumberFormat="1" applyFont="1" applyFill="1" applyBorder="1" applyAlignment="1" applyProtection="1">
      <alignment horizontal="center" vertical="center" wrapText="1"/>
    </xf>
    <xf numFmtId="2" fontId="6" fillId="9" borderId="22" xfId="0" applyNumberFormat="1" applyFont="1" applyFill="1" applyBorder="1" applyAlignment="1" applyProtection="1">
      <alignment horizontal="right" vertical="center" wrapText="1"/>
    </xf>
    <xf numFmtId="2" fontId="6" fillId="9" borderId="23" xfId="0" applyNumberFormat="1" applyFont="1" applyFill="1" applyBorder="1" applyAlignment="1" applyProtection="1">
      <alignment horizontal="right" vertical="center" wrapText="1"/>
    </xf>
    <xf numFmtId="2" fontId="6" fillId="9" borderId="99" xfId="0" applyNumberFormat="1" applyFont="1" applyFill="1" applyBorder="1" applyAlignment="1" applyProtection="1">
      <alignment horizontal="right" vertical="center" wrapText="1"/>
    </xf>
    <xf numFmtId="0" fontId="15" fillId="7" borderId="40" xfId="0" applyFont="1" applyFill="1" applyBorder="1" applyAlignment="1" applyProtection="1">
      <alignment horizontal="right" vertical="center"/>
    </xf>
    <xf numFmtId="0" fontId="15" fillId="7" borderId="14" xfId="0" applyFont="1" applyFill="1" applyBorder="1" applyAlignment="1" applyProtection="1">
      <alignment horizontal="right" vertical="center"/>
    </xf>
    <xf numFmtId="0" fontId="33" fillId="0" borderId="53" xfId="0" applyFont="1" applyBorder="1" applyAlignment="1" applyProtection="1">
      <alignment horizontal="center" vertical="center" wrapText="1"/>
    </xf>
    <xf numFmtId="0" fontId="0" fillId="0" borderId="54" xfId="0" applyBorder="1" applyAlignment="1" applyProtection="1">
      <alignment vertical="center" wrapText="1"/>
    </xf>
    <xf numFmtId="0" fontId="0" fillId="0" borderId="56" xfId="0" applyBorder="1" applyAlignment="1" applyProtection="1">
      <alignment vertical="center" wrapText="1"/>
    </xf>
    <xf numFmtId="0" fontId="14" fillId="7" borderId="57" xfId="0" applyFont="1" applyFill="1" applyBorder="1" applyAlignment="1" applyProtection="1">
      <alignment horizontal="center" vertical="top" wrapText="1"/>
    </xf>
    <xf numFmtId="0" fontId="14" fillId="7" borderId="58" xfId="0" applyFont="1" applyFill="1" applyBorder="1" applyAlignment="1" applyProtection="1">
      <alignment horizontal="center" vertical="top" wrapText="1"/>
    </xf>
    <xf numFmtId="0" fontId="14" fillId="7" borderId="65" xfId="0" applyFont="1" applyFill="1" applyBorder="1" applyAlignment="1" applyProtection="1">
      <alignment horizontal="center" vertical="top" wrapText="1"/>
    </xf>
    <xf numFmtId="0" fontId="10" fillId="0" borderId="0" xfId="0" applyFont="1" applyAlignment="1" applyProtection="1">
      <alignment horizontal="left" vertical="top" wrapText="1"/>
    </xf>
    <xf numFmtId="0" fontId="11" fillId="0" borderId="0" xfId="0" applyFont="1" applyAlignment="1" applyProtection="1">
      <alignment horizontal="left" vertical="top" wrapText="1"/>
    </xf>
    <xf numFmtId="0" fontId="33" fillId="0" borderId="53" xfId="0" applyFont="1" applyBorder="1" applyAlignment="1" applyProtection="1">
      <alignment horizontal="center" vertical="center"/>
    </xf>
    <xf numFmtId="0" fontId="33" fillId="0" borderId="54" xfId="0" applyFont="1" applyBorder="1" applyAlignment="1" applyProtection="1">
      <alignment horizontal="center" vertical="center"/>
    </xf>
    <xf numFmtId="0" fontId="33" fillId="0" borderId="56" xfId="0" applyFont="1" applyBorder="1" applyAlignment="1" applyProtection="1">
      <alignment horizontal="center" vertical="center"/>
    </xf>
    <xf numFmtId="0" fontId="14" fillId="7" borderId="57" xfId="0" applyFont="1" applyFill="1" applyBorder="1" applyAlignment="1" applyProtection="1">
      <alignment horizontal="center" vertical="center" wrapText="1"/>
    </xf>
    <xf numFmtId="0" fontId="14" fillId="7" borderId="58" xfId="0" applyFont="1" applyFill="1" applyBorder="1" applyAlignment="1" applyProtection="1">
      <alignment horizontal="center" vertical="center" wrapText="1"/>
    </xf>
    <xf numFmtId="0" fontId="14" fillId="7" borderId="65" xfId="0" applyFont="1" applyFill="1" applyBorder="1" applyAlignment="1" applyProtection="1">
      <alignment horizontal="center" vertical="center" wrapText="1"/>
    </xf>
    <xf numFmtId="0" fontId="10" fillId="0" borderId="0" xfId="0" applyFont="1" applyAlignment="1" applyProtection="1">
      <alignment horizontal="left" vertical="center" wrapText="1"/>
    </xf>
    <xf numFmtId="0" fontId="11" fillId="0" borderId="0" xfId="0" applyFont="1" applyAlignment="1" applyProtection="1">
      <alignment horizontal="left" vertical="center" wrapText="1"/>
    </xf>
    <xf numFmtId="0" fontId="17" fillId="0" borderId="61" xfId="0" applyFont="1" applyBorder="1" applyAlignment="1" applyProtection="1">
      <alignment horizontal="center" vertical="top"/>
    </xf>
    <xf numFmtId="0" fontId="17" fillId="0" borderId="51" xfId="0" applyFont="1" applyBorder="1" applyAlignment="1" applyProtection="1">
      <alignment horizontal="center" vertical="top"/>
    </xf>
    <xf numFmtId="0" fontId="17" fillId="0" borderId="52" xfId="0" applyFont="1" applyBorder="1" applyAlignment="1" applyProtection="1">
      <alignment horizontal="center" vertical="top"/>
    </xf>
    <xf numFmtId="0" fontId="15" fillId="7" borderId="21" xfId="0" applyFont="1" applyFill="1" applyBorder="1" applyAlignment="1" applyProtection="1">
      <alignment horizontal="left" vertical="top" wrapText="1"/>
    </xf>
    <xf numFmtId="0" fontId="15" fillId="7" borderId="0" xfId="0" applyFont="1" applyFill="1" applyBorder="1" applyAlignment="1" applyProtection="1">
      <alignment horizontal="left" vertical="top" wrapText="1"/>
    </xf>
    <xf numFmtId="0" fontId="15" fillId="7" borderId="39" xfId="0" applyFont="1" applyFill="1" applyBorder="1" applyAlignment="1" applyProtection="1">
      <alignment horizontal="left" vertical="top" wrapText="1"/>
    </xf>
    <xf numFmtId="0" fontId="0" fillId="9" borderId="21" xfId="0" applyFill="1" applyBorder="1" applyAlignment="1" applyProtection="1">
      <alignment horizontal="center" vertical="center"/>
    </xf>
    <xf numFmtId="0" fontId="0" fillId="9" borderId="3" xfId="0" applyFill="1" applyBorder="1" applyAlignment="1" applyProtection="1">
      <alignment horizontal="center" vertical="center"/>
    </xf>
    <xf numFmtId="16" fontId="0" fillId="9" borderId="36" xfId="0" applyNumberFormat="1" applyFill="1" applyBorder="1" applyAlignment="1" applyProtection="1">
      <alignment horizontal="center" vertical="center"/>
    </xf>
    <xf numFmtId="16" fontId="0" fillId="9" borderId="3" xfId="0" applyNumberFormat="1" applyFill="1" applyBorder="1" applyAlignment="1" applyProtection="1">
      <alignment horizontal="center" vertical="center"/>
    </xf>
    <xf numFmtId="16" fontId="0" fillId="9" borderId="9" xfId="0" applyNumberFormat="1" applyFill="1" applyBorder="1" applyAlignment="1" applyProtection="1">
      <alignment horizontal="center" vertical="center"/>
    </xf>
    <xf numFmtId="0" fontId="0" fillId="9" borderId="36" xfId="0" applyFill="1" applyBorder="1" applyAlignment="1" applyProtection="1">
      <alignment horizontal="center" vertical="center"/>
    </xf>
    <xf numFmtId="0" fontId="0" fillId="9" borderId="9" xfId="0" applyFill="1" applyBorder="1" applyAlignment="1" applyProtection="1">
      <alignment horizontal="center" vertical="center"/>
    </xf>
    <xf numFmtId="0" fontId="0" fillId="9" borderId="37" xfId="0" applyFill="1" applyBorder="1" applyAlignment="1" applyProtection="1">
      <alignment horizontal="center" vertical="center"/>
    </xf>
    <xf numFmtId="0" fontId="0" fillId="9" borderId="46" xfId="0" applyFill="1" applyBorder="1" applyAlignment="1" applyProtection="1">
      <alignment horizontal="center" vertical="center"/>
    </xf>
    <xf numFmtId="0" fontId="23" fillId="0" borderId="51" xfId="0" applyFont="1" applyBorder="1" applyAlignment="1" applyProtection="1">
      <alignment horizontal="left" vertical="top" wrapText="1"/>
    </xf>
    <xf numFmtId="0" fontId="23" fillId="0" borderId="0" xfId="0" applyFont="1" applyAlignment="1" applyProtection="1">
      <alignment horizontal="left" vertical="top" wrapText="1"/>
    </xf>
    <xf numFmtId="16" fontId="0" fillId="9" borderId="2" xfId="0" applyNumberFormat="1" applyFill="1" applyBorder="1" applyAlignment="1" applyProtection="1">
      <alignment horizontal="center" vertical="center"/>
    </xf>
    <xf numFmtId="0" fontId="0" fillId="9" borderId="2" xfId="0" applyFill="1" applyBorder="1" applyAlignment="1" applyProtection="1">
      <alignment horizontal="center" vertical="center"/>
    </xf>
    <xf numFmtId="0" fontId="0" fillId="9" borderId="22" xfId="0" applyFill="1" applyBorder="1" applyAlignment="1" applyProtection="1">
      <alignment horizontal="center" vertical="center"/>
    </xf>
    <xf numFmtId="0" fontId="0" fillId="9" borderId="50" xfId="0" applyFill="1" applyBorder="1" applyAlignment="1" applyProtection="1">
      <alignment horizontal="center" vertical="center"/>
    </xf>
    <xf numFmtId="0" fontId="33" fillId="0" borderId="53" xfId="0" applyFont="1" applyFill="1" applyBorder="1" applyAlignment="1" applyProtection="1">
      <alignment horizontal="center" vertical="center" wrapText="1"/>
    </xf>
    <xf numFmtId="0" fontId="33" fillId="0" borderId="54" xfId="0" applyFont="1" applyFill="1" applyBorder="1" applyAlignment="1" applyProtection="1">
      <alignment horizontal="center" vertical="center" wrapText="1"/>
    </xf>
    <xf numFmtId="0" fontId="33" fillId="0" borderId="56"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1" fillId="0" borderId="0" xfId="0" applyFont="1" applyFill="1" applyAlignment="1" applyProtection="1">
      <alignment horizontal="left" vertical="center" wrapText="1"/>
    </xf>
    <xf numFmtId="0" fontId="56" fillId="0" borderId="61" xfId="0" applyFont="1" applyFill="1" applyBorder="1" applyAlignment="1" applyProtection="1">
      <alignment horizontal="center" vertical="center" wrapText="1"/>
    </xf>
    <xf numFmtId="0" fontId="0" fillId="0" borderId="51" xfId="0" applyBorder="1" applyAlignment="1" applyProtection="1">
      <alignment horizontal="center" wrapText="1"/>
    </xf>
    <xf numFmtId="0" fontId="0" fillId="0" borderId="52" xfId="0" applyBorder="1" applyAlignment="1" applyProtection="1">
      <alignment horizont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24" xfId="0" applyFont="1" applyFill="1" applyBorder="1" applyAlignment="1" applyProtection="1">
      <alignment horizontal="center" vertical="center" wrapText="1"/>
    </xf>
    <xf numFmtId="0" fontId="15" fillId="0" borderId="53" xfId="0" applyFont="1" applyFill="1" applyBorder="1" applyAlignment="1" applyProtection="1">
      <alignment horizontal="left" vertical="top" wrapText="1"/>
    </xf>
    <xf numFmtId="0" fontId="15" fillId="0" borderId="54" xfId="0" applyFont="1" applyFill="1" applyBorder="1" applyAlignment="1" applyProtection="1">
      <alignment horizontal="left" vertical="top" wrapText="1"/>
    </xf>
    <xf numFmtId="0" fontId="15" fillId="0" borderId="56" xfId="0" applyFont="1" applyFill="1" applyBorder="1" applyAlignment="1" applyProtection="1">
      <alignment horizontal="left" vertical="top" wrapText="1"/>
    </xf>
    <xf numFmtId="0" fontId="11" fillId="0" borderId="37" xfId="0" applyFont="1" applyFill="1" applyBorder="1" applyAlignment="1" applyProtection="1">
      <alignment horizontal="left" vertical="top"/>
    </xf>
    <xf numFmtId="0" fontId="11" fillId="0" borderId="17" xfId="0" applyFont="1" applyFill="1" applyBorder="1" applyAlignment="1" applyProtection="1">
      <alignment horizontal="left" vertical="top"/>
    </xf>
    <xf numFmtId="0" fontId="11" fillId="0" borderId="38" xfId="0" applyFont="1" applyFill="1" applyBorder="1" applyAlignment="1" applyProtection="1">
      <alignment horizontal="left" vertical="top"/>
    </xf>
    <xf numFmtId="0" fontId="11" fillId="0" borderId="21"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39" xfId="0" applyFont="1" applyFill="1" applyBorder="1" applyAlignment="1" applyProtection="1">
      <alignment horizontal="left" vertical="top"/>
    </xf>
    <xf numFmtId="0" fontId="11" fillId="0" borderId="22" xfId="0" applyFont="1" applyFill="1" applyBorder="1" applyAlignment="1" applyProtection="1">
      <alignment horizontal="left" vertical="top"/>
    </xf>
    <xf numFmtId="0" fontId="11" fillId="0" borderId="23" xfId="0" applyFont="1" applyFill="1" applyBorder="1" applyAlignment="1" applyProtection="1">
      <alignment horizontal="left" vertical="top"/>
    </xf>
    <xf numFmtId="0" fontId="11" fillId="0" borderId="24" xfId="0" applyFont="1" applyFill="1" applyBorder="1" applyAlignment="1" applyProtection="1">
      <alignment horizontal="left" vertical="top"/>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56" fillId="0" borderId="51" xfId="0" applyFont="1" applyFill="1" applyBorder="1" applyAlignment="1" applyProtection="1">
      <alignment horizontal="center" vertical="center" wrapText="1"/>
    </xf>
    <xf numFmtId="0" fontId="56" fillId="0" borderId="52" xfId="0" applyFont="1" applyFill="1" applyBorder="1" applyAlignment="1" applyProtection="1">
      <alignment horizontal="center" vertical="center" wrapText="1"/>
    </xf>
    <xf numFmtId="0" fontId="56" fillId="0" borderId="22" xfId="0" applyFont="1" applyBorder="1" applyAlignment="1" applyProtection="1">
      <alignment horizontal="center" vertical="center" wrapText="1"/>
    </xf>
    <xf numFmtId="0" fontId="56" fillId="0" borderId="23" xfId="0" applyFont="1" applyBorder="1" applyAlignment="1" applyProtection="1">
      <alignment horizontal="center" vertical="center" wrapText="1"/>
    </xf>
    <xf numFmtId="0" fontId="56" fillId="0" borderId="24" xfId="0" applyFont="1" applyBorder="1" applyAlignment="1" applyProtection="1">
      <alignment horizontal="center" vertical="center" wrapText="1"/>
    </xf>
    <xf numFmtId="0" fontId="10" fillId="5" borderId="67" xfId="0" applyFont="1" applyFill="1" applyBorder="1" applyAlignment="1" applyProtection="1">
      <alignment horizontal="center"/>
    </xf>
    <xf numFmtId="0" fontId="10" fillId="5" borderId="69" xfId="0" applyFont="1" applyFill="1" applyBorder="1" applyAlignment="1" applyProtection="1">
      <alignment horizontal="center"/>
    </xf>
    <xf numFmtId="0" fontId="10" fillId="5" borderId="72" xfId="0" applyFont="1" applyFill="1" applyBorder="1" applyAlignment="1" applyProtection="1">
      <alignment horizontal="center"/>
    </xf>
    <xf numFmtId="0" fontId="10" fillId="0" borderId="18" xfId="0" applyFont="1" applyBorder="1" applyAlignment="1" applyProtection="1">
      <alignment horizontal="right" vertical="center" wrapText="1"/>
    </xf>
    <xf numFmtId="0" fontId="10" fillId="0" borderId="19" xfId="0" applyFont="1" applyBorder="1" applyAlignment="1" applyProtection="1">
      <alignment horizontal="right" vertical="center" wrapText="1"/>
    </xf>
    <xf numFmtId="0" fontId="10" fillId="0" borderId="79" xfId="0" applyFont="1" applyBorder="1" applyAlignment="1" applyProtection="1">
      <alignment horizontal="right" vertical="center" wrapText="1"/>
    </xf>
    <xf numFmtId="0" fontId="10" fillId="0" borderId="80" xfId="0" applyFont="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29" xfId="0" applyFont="1" applyBorder="1" applyAlignment="1" applyProtection="1">
      <alignment horizontal="right" vertical="center" wrapText="1"/>
    </xf>
    <xf numFmtId="0" fontId="10" fillId="5" borderId="32" xfId="0" applyFont="1" applyFill="1" applyBorder="1" applyAlignment="1" applyProtection="1">
      <alignment horizontal="center" vertical="center" wrapText="1"/>
    </xf>
    <xf numFmtId="0" fontId="10" fillId="5" borderId="19" xfId="0" applyFont="1" applyFill="1" applyBorder="1" applyAlignment="1" applyProtection="1">
      <alignment horizontal="center" vertical="center" wrapText="1"/>
    </xf>
    <xf numFmtId="0" fontId="10" fillId="5" borderId="80" xfId="0" applyFont="1" applyFill="1" applyBorder="1" applyAlignment="1" applyProtection="1">
      <alignment horizontal="center" vertical="center" wrapText="1"/>
    </xf>
    <xf numFmtId="2" fontId="10" fillId="5" borderId="7" xfId="0" applyNumberFormat="1" applyFont="1" applyFill="1" applyBorder="1" applyAlignment="1" applyProtection="1">
      <alignment horizontal="center" vertical="center"/>
    </xf>
    <xf numFmtId="2" fontId="10" fillId="5" borderId="1" xfId="0" applyNumberFormat="1" applyFont="1" applyFill="1" applyBorder="1" applyAlignment="1" applyProtection="1">
      <alignment horizontal="center" vertical="center"/>
    </xf>
    <xf numFmtId="2" fontId="10" fillId="5" borderId="71" xfId="0" applyNumberFormat="1" applyFont="1" applyFill="1" applyBorder="1" applyAlignment="1" applyProtection="1">
      <alignment horizontal="center" vertical="center"/>
    </xf>
    <xf numFmtId="0" fontId="10" fillId="0" borderId="18" xfId="0" applyFont="1" applyBorder="1" applyAlignment="1" applyProtection="1">
      <alignment horizontal="right" vertical="center"/>
    </xf>
    <xf numFmtId="0" fontId="10" fillId="0" borderId="19" xfId="0" applyFont="1" applyBorder="1" applyAlignment="1" applyProtection="1">
      <alignment horizontal="right" vertical="center"/>
    </xf>
    <xf numFmtId="0" fontId="10" fillId="5" borderId="29" xfId="0" applyFont="1" applyFill="1" applyBorder="1" applyAlignment="1" applyProtection="1">
      <alignment horizontal="center" vertical="center" wrapText="1"/>
    </xf>
    <xf numFmtId="2" fontId="10" fillId="5" borderId="6" xfId="0" applyNumberFormat="1" applyFont="1" applyFill="1" applyBorder="1" applyAlignment="1" applyProtection="1">
      <alignment horizontal="center" vertical="center"/>
    </xf>
    <xf numFmtId="0" fontId="10" fillId="5" borderId="76" xfId="0" applyFont="1" applyFill="1" applyBorder="1" applyAlignment="1" applyProtection="1">
      <alignment horizontal="center"/>
    </xf>
    <xf numFmtId="0" fontId="10" fillId="5" borderId="74" xfId="0" applyFont="1" applyFill="1" applyBorder="1" applyAlignment="1" applyProtection="1">
      <alignment horizontal="center"/>
    </xf>
    <xf numFmtId="0" fontId="10" fillId="5" borderId="75" xfId="0" applyFont="1" applyFill="1" applyBorder="1" applyAlignment="1" applyProtection="1">
      <alignment horizontal="center"/>
    </xf>
    <xf numFmtId="0" fontId="10" fillId="0" borderId="28"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2" fontId="10" fillId="5" borderId="18" xfId="0" applyNumberFormat="1" applyFont="1" applyFill="1" applyBorder="1" applyAlignment="1" applyProtection="1">
      <alignment horizontal="center" vertical="center"/>
    </xf>
    <xf numFmtId="2" fontId="10" fillId="5" borderId="28" xfId="0" applyNumberFormat="1" applyFont="1" applyFill="1" applyBorder="1" applyAlignment="1" applyProtection="1">
      <alignment horizontal="center" vertical="center"/>
    </xf>
    <xf numFmtId="0" fontId="10" fillId="5" borderId="77" xfId="0" applyFont="1" applyFill="1" applyBorder="1" applyAlignment="1" applyProtection="1">
      <alignment horizontal="center"/>
    </xf>
    <xf numFmtId="0" fontId="10" fillId="0" borderId="18" xfId="0" applyFont="1" applyFill="1" applyBorder="1" applyAlignment="1" applyProtection="1">
      <alignment horizontal="right" vertical="center" wrapText="1"/>
    </xf>
    <xf numFmtId="0" fontId="10" fillId="0" borderId="19" xfId="0" applyFont="1" applyFill="1" applyBorder="1" applyAlignment="1" applyProtection="1">
      <alignment horizontal="right" vertical="center" wrapText="1"/>
    </xf>
    <xf numFmtId="0" fontId="10" fillId="0" borderId="5" xfId="0" applyFont="1" applyFill="1" applyBorder="1" applyAlignment="1" applyProtection="1">
      <alignment horizontal="right" vertical="center" wrapText="1"/>
    </xf>
    <xf numFmtId="0" fontId="10" fillId="0" borderId="11" xfId="0" applyFont="1" applyFill="1" applyBorder="1" applyAlignment="1" applyProtection="1">
      <alignment horizontal="right" vertical="center" wrapText="1"/>
    </xf>
    <xf numFmtId="0" fontId="10" fillId="0" borderId="28" xfId="0" applyFont="1" applyFill="1" applyBorder="1" applyAlignment="1" applyProtection="1">
      <alignment horizontal="right" vertical="center" wrapText="1"/>
    </xf>
    <xf numFmtId="0" fontId="10" fillId="0" borderId="29" xfId="0" applyFont="1" applyFill="1" applyBorder="1" applyAlignment="1" applyProtection="1">
      <alignment horizontal="right" vertical="center" wrapText="1"/>
    </xf>
    <xf numFmtId="0" fontId="10" fillId="0" borderId="34" xfId="0" applyFont="1" applyBorder="1" applyAlignment="1" applyProtection="1">
      <alignment horizontal="right" vertical="center" wrapText="1"/>
    </xf>
    <xf numFmtId="0" fontId="10" fillId="0" borderId="32" xfId="0" applyFont="1" applyBorder="1" applyAlignment="1" applyProtection="1">
      <alignment horizontal="right" vertical="center" wrapText="1"/>
    </xf>
    <xf numFmtId="0" fontId="10" fillId="0" borderId="91" xfId="0" applyFont="1" applyFill="1" applyBorder="1" applyAlignment="1" applyProtection="1">
      <alignment horizontal="right" vertical="center" wrapText="1"/>
    </xf>
    <xf numFmtId="0" fontId="10" fillId="0" borderId="10" xfId="0" applyFont="1" applyFill="1" applyBorder="1" applyAlignment="1" applyProtection="1">
      <alignment horizontal="right" vertical="center" wrapText="1"/>
    </xf>
    <xf numFmtId="0" fontId="10" fillId="0" borderId="28" xfId="0"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0" fontId="10" fillId="0" borderId="18"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0" fontId="10" fillId="5" borderId="31"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2" fontId="10" fillId="5" borderId="8" xfId="0" applyNumberFormat="1" applyFont="1" applyFill="1" applyBorder="1" applyAlignment="1" applyProtection="1">
      <alignment horizontal="center" vertical="center"/>
    </xf>
    <xf numFmtId="2" fontId="10" fillId="5" borderId="3" xfId="0" applyNumberFormat="1" applyFont="1" applyFill="1" applyBorder="1" applyAlignment="1" applyProtection="1">
      <alignment horizontal="center" vertical="center"/>
    </xf>
    <xf numFmtId="2" fontId="10" fillId="5" borderId="9" xfId="0" applyNumberFormat="1" applyFont="1" applyFill="1" applyBorder="1" applyAlignment="1" applyProtection="1">
      <alignment horizontal="center" vertical="center"/>
    </xf>
    <xf numFmtId="0" fontId="48" fillId="7" borderId="40" xfId="0" applyFont="1" applyFill="1" applyBorder="1" applyAlignment="1" applyProtection="1">
      <alignment horizontal="center" vertical="center" wrapText="1"/>
    </xf>
    <xf numFmtId="0" fontId="48" fillId="7" borderId="14" xfId="0" applyFont="1" applyFill="1" applyBorder="1" applyAlignment="1" applyProtection="1">
      <alignment horizontal="center" vertical="center" wrapText="1"/>
    </xf>
    <xf numFmtId="0" fontId="48" fillId="7" borderId="41" xfId="0" applyFont="1" applyFill="1" applyBorder="1" applyAlignment="1" applyProtection="1">
      <alignment horizontal="center" vertical="center" wrapText="1"/>
    </xf>
    <xf numFmtId="0" fontId="10" fillId="0" borderId="30" xfId="0" applyFont="1" applyBorder="1" applyAlignment="1" applyProtection="1">
      <alignment horizontal="right" vertical="center" wrapText="1"/>
    </xf>
    <xf numFmtId="0" fontId="10" fillId="0" borderId="31" xfId="0" applyFont="1" applyBorder="1" applyAlignment="1" applyProtection="1">
      <alignment horizontal="right" vertical="center" wrapText="1"/>
    </xf>
    <xf numFmtId="0" fontId="10" fillId="0" borderId="5" xfId="0" applyFont="1" applyBorder="1" applyAlignment="1" applyProtection="1">
      <alignment horizontal="right" vertical="center" wrapText="1"/>
    </xf>
    <xf numFmtId="0" fontId="10" fillId="0" borderId="11" xfId="0" applyFont="1" applyBorder="1" applyAlignment="1" applyProtection="1">
      <alignment horizontal="right" vertical="center" wrapText="1"/>
    </xf>
    <xf numFmtId="0" fontId="10" fillId="2" borderId="18" xfId="0" applyFont="1" applyFill="1" applyBorder="1" applyAlignment="1" applyProtection="1">
      <alignment horizontal="right" vertical="center" wrapText="1"/>
    </xf>
    <xf numFmtId="0" fontId="10" fillId="2" borderId="19" xfId="0" applyFont="1" applyFill="1" applyBorder="1" applyAlignment="1" applyProtection="1">
      <alignment horizontal="right" vertical="center" wrapText="1"/>
    </xf>
    <xf numFmtId="0" fontId="15" fillId="0" borderId="5" xfId="0" applyFont="1" applyFill="1" applyBorder="1" applyAlignment="1" applyProtection="1">
      <alignment horizontal="right" vertical="center" wrapText="1"/>
    </xf>
    <xf numFmtId="0" fontId="15" fillId="0" borderId="11" xfId="0" applyFont="1" applyFill="1" applyBorder="1" applyAlignment="1" applyProtection="1">
      <alignment horizontal="right" vertical="center" wrapText="1"/>
    </xf>
    <xf numFmtId="0" fontId="10" fillId="2" borderId="30" xfId="0" applyFont="1" applyFill="1" applyBorder="1" applyAlignment="1" applyProtection="1">
      <alignment horizontal="right" vertical="center" wrapText="1"/>
    </xf>
    <xf numFmtId="0" fontId="10" fillId="2" borderId="31" xfId="0" applyFont="1" applyFill="1" applyBorder="1" applyAlignment="1" applyProtection="1">
      <alignment horizontal="right" vertical="center" wrapText="1"/>
    </xf>
    <xf numFmtId="0" fontId="10" fillId="0" borderId="35" xfId="0" applyFont="1" applyBorder="1" applyAlignment="1" applyProtection="1">
      <alignment horizontal="right" vertical="center" wrapText="1"/>
    </xf>
    <xf numFmtId="0" fontId="10" fillId="5" borderId="76" xfId="0" applyFont="1" applyFill="1" applyBorder="1" applyAlignment="1" applyProtection="1">
      <alignment horizontal="center" wrapText="1"/>
    </xf>
    <xf numFmtId="0" fontId="10" fillId="5" borderId="74" xfId="0" applyFont="1" applyFill="1" applyBorder="1" applyAlignment="1" applyProtection="1">
      <alignment horizontal="center" wrapText="1"/>
    </xf>
    <xf numFmtId="0" fontId="10" fillId="5" borderId="75" xfId="0" applyFont="1" applyFill="1" applyBorder="1" applyAlignment="1" applyProtection="1">
      <alignment horizontal="center" wrapText="1"/>
    </xf>
    <xf numFmtId="0" fontId="10" fillId="0" borderId="81"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10" fillId="0" borderId="10" xfId="0" applyFont="1" applyBorder="1" applyAlignment="1" applyProtection="1">
      <alignment horizontal="right" vertical="center" wrapText="1"/>
    </xf>
    <xf numFmtId="0" fontId="10" fillId="5" borderId="8" xfId="0" applyFont="1" applyFill="1" applyBorder="1" applyAlignment="1" applyProtection="1">
      <alignment horizontal="center" vertical="center"/>
    </xf>
    <xf numFmtId="0" fontId="10" fillId="5" borderId="3"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2" fontId="10" fillId="5" borderId="8" xfId="0" applyNumberFormat="1" applyFont="1" applyFill="1" applyBorder="1" applyAlignment="1" applyProtection="1">
      <alignment horizontal="center" vertical="center" wrapText="1"/>
    </xf>
    <xf numFmtId="2" fontId="10" fillId="5" borderId="3" xfId="0" applyNumberFormat="1" applyFont="1" applyFill="1" applyBorder="1" applyAlignment="1" applyProtection="1">
      <alignment horizontal="center" vertical="center" wrapText="1"/>
    </xf>
    <xf numFmtId="2" fontId="10" fillId="5" borderId="9"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0" fontId="9" fillId="0" borderId="53" xfId="0" applyFont="1" applyFill="1" applyBorder="1" applyAlignment="1" applyProtection="1">
      <alignment horizontal="center" vertical="center"/>
    </xf>
    <xf numFmtId="0" fontId="9" fillId="0" borderId="54" xfId="0" applyFont="1" applyFill="1" applyBorder="1" applyAlignment="1" applyProtection="1">
      <alignment horizontal="center" vertical="center"/>
    </xf>
    <xf numFmtId="0" fontId="9" fillId="0" borderId="56" xfId="0" applyFont="1" applyFill="1" applyBorder="1" applyAlignment="1" applyProtection="1">
      <alignment horizontal="center" vertical="center"/>
    </xf>
    <xf numFmtId="49" fontId="6" fillId="0" borderId="28" xfId="0" applyNumberFormat="1" applyFont="1" applyFill="1" applyBorder="1" applyAlignment="1" applyProtection="1">
      <alignment horizontal="center" vertical="center" wrapText="1"/>
    </xf>
    <xf numFmtId="49" fontId="6" fillId="0" borderId="29" xfId="0" applyNumberFormat="1"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0" fontId="34" fillId="0" borderId="4" xfId="0" applyFont="1" applyFill="1" applyBorder="1" applyAlignment="1" applyProtection="1">
      <alignment horizontal="left" vertical="center" wrapText="1"/>
    </xf>
    <xf numFmtId="0" fontId="34" fillId="0" borderId="47" xfId="0" applyFont="1" applyFill="1" applyBorder="1" applyAlignment="1" applyProtection="1">
      <alignment horizontal="left" vertical="center" wrapText="1"/>
    </xf>
    <xf numFmtId="0" fontId="15" fillId="7" borderId="57" xfId="0" applyFont="1" applyFill="1" applyBorder="1" applyAlignment="1" applyProtection="1">
      <alignment horizontal="right" vertical="center"/>
    </xf>
    <xf numFmtId="0" fontId="15" fillId="7" borderId="58" xfId="0" applyFont="1" applyFill="1" applyBorder="1" applyAlignment="1" applyProtection="1">
      <alignment horizontal="right" vertical="center"/>
    </xf>
    <xf numFmtId="2" fontId="5" fillId="0" borderId="22" xfId="0" applyNumberFormat="1" applyFont="1" applyFill="1" applyBorder="1" applyAlignment="1" applyProtection="1">
      <alignment horizontal="center" vertical="center"/>
    </xf>
    <xf numFmtId="2" fontId="5" fillId="0" borderId="23" xfId="0" applyNumberFormat="1" applyFont="1" applyFill="1" applyBorder="1" applyAlignment="1" applyProtection="1">
      <alignment horizontal="center" vertical="center"/>
    </xf>
    <xf numFmtId="2" fontId="5" fillId="0" borderId="24" xfId="0" applyNumberFormat="1" applyFont="1" applyFill="1" applyBorder="1" applyAlignment="1" applyProtection="1">
      <alignment horizontal="center" vertical="center"/>
    </xf>
    <xf numFmtId="0" fontId="22" fillId="0" borderId="37" xfId="0" applyFont="1" applyFill="1" applyBorder="1" applyAlignment="1" applyProtection="1">
      <alignment horizontal="left" vertical="center" wrapText="1"/>
    </xf>
    <xf numFmtId="0" fontId="22" fillId="0" borderId="17" xfId="0" applyFont="1" applyFill="1" applyBorder="1" applyAlignment="1" applyProtection="1">
      <alignment horizontal="left" vertical="center" wrapText="1"/>
    </xf>
    <xf numFmtId="0" fontId="22" fillId="0" borderId="38" xfId="0" applyFont="1" applyFill="1" applyBorder="1" applyAlignment="1" applyProtection="1">
      <alignment horizontal="left" vertical="center" wrapText="1"/>
    </xf>
    <xf numFmtId="0" fontId="15" fillId="0" borderId="46" xfId="0" applyFont="1" applyFill="1" applyBorder="1" applyAlignment="1" applyProtection="1">
      <alignment horizontal="left" vertical="top" wrapText="1"/>
    </xf>
    <xf numFmtId="0" fontId="15" fillId="0" borderId="4" xfId="0" applyFont="1" applyFill="1" applyBorder="1" applyAlignment="1" applyProtection="1">
      <alignment horizontal="left" vertical="top" wrapText="1"/>
    </xf>
    <xf numFmtId="0" fontId="15" fillId="0" borderId="47" xfId="0" applyFont="1" applyFill="1" applyBorder="1" applyAlignment="1" applyProtection="1">
      <alignment horizontal="left" vertical="top" wrapText="1"/>
    </xf>
    <xf numFmtId="2" fontId="24" fillId="0" borderId="53" xfId="0" applyNumberFormat="1" applyFont="1" applyFill="1" applyBorder="1" applyAlignment="1" applyProtection="1">
      <alignment horizontal="center" vertical="center"/>
    </xf>
    <xf numFmtId="2" fontId="24" fillId="0" borderId="54" xfId="0" applyNumberFormat="1" applyFont="1" applyFill="1" applyBorder="1" applyAlignment="1" applyProtection="1">
      <alignment horizontal="center" vertical="center"/>
    </xf>
    <xf numFmtId="2" fontId="24" fillId="0" borderId="56" xfId="0" applyNumberFormat="1" applyFont="1" applyFill="1" applyBorder="1" applyAlignment="1" applyProtection="1">
      <alignment horizontal="center" vertical="center"/>
    </xf>
  </cellXfs>
  <cellStyles count="36">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Normal" xfId="0" builtinId="0"/>
    <cellStyle name="Normal 2" xfId="1"/>
  </cellStyles>
  <dxfs count="1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theme="5" tint="0.39994506668294322"/>
        </patternFill>
      </fill>
    </dxf>
    <dxf>
      <font>
        <condense val="0"/>
        <extend val="0"/>
        <color rgb="FF9C0006"/>
      </font>
      <fill>
        <patternFill>
          <bgColor rgb="FFFFC7CE"/>
        </patternFill>
      </fill>
    </dxf>
    <dxf>
      <font>
        <color auto="1"/>
      </font>
      <fill>
        <patternFill>
          <bgColor theme="5" tint="0.39994506668294322"/>
        </patternFill>
      </fill>
    </dxf>
    <dxf>
      <fill>
        <patternFill>
          <bgColor theme="5"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66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enableFormatConditionsCalculation="0"/>
  <dimension ref="A1:I57"/>
  <sheetViews>
    <sheetView tabSelected="1" zoomScaleNormal="100" workbookViewId="0">
      <selection activeCell="J5" sqref="J5"/>
    </sheetView>
  </sheetViews>
  <sheetFormatPr defaultColWidth="9" defaultRowHeight="12.75"/>
  <cols>
    <col min="1" max="1" width="21.33203125" style="71" customWidth="1"/>
    <col min="2" max="4" width="9" style="71"/>
    <col min="5" max="5" width="15.33203125" style="71" customWidth="1"/>
    <col min="6" max="6" width="17.1640625" style="71" customWidth="1"/>
    <col min="7" max="7" width="16.6640625" style="71" customWidth="1"/>
    <col min="8" max="8" width="16.33203125" style="71" customWidth="1"/>
    <col min="9" max="9" width="14.1640625" style="71" customWidth="1"/>
    <col min="10" max="16384" width="9" style="71"/>
  </cols>
  <sheetData>
    <row r="1" spans="1:9" s="73" customFormat="1" ht="29.25" customHeight="1" thickTop="1">
      <c r="A1" s="475" t="s">
        <v>6047</v>
      </c>
      <c r="B1" s="476"/>
      <c r="C1" s="476"/>
      <c r="D1" s="476"/>
      <c r="E1" s="476"/>
      <c r="F1" s="476"/>
      <c r="G1" s="476"/>
      <c r="H1" s="477"/>
      <c r="I1" s="2"/>
    </row>
    <row r="2" spans="1:9" s="74" customFormat="1" ht="12.75" customHeight="1" thickBot="1">
      <c r="A2" s="482" t="s">
        <v>6078</v>
      </c>
      <c r="B2" s="483"/>
      <c r="C2" s="483"/>
      <c r="D2" s="483"/>
      <c r="E2" s="483"/>
      <c r="F2" s="483"/>
      <c r="G2" s="483"/>
      <c r="H2" s="484"/>
    </row>
    <row r="3" spans="1:9" ht="12.75" customHeight="1" thickTop="1" thickBot="1">
      <c r="A3" s="76"/>
      <c r="B3" s="76"/>
      <c r="C3" s="76"/>
      <c r="D3" s="76"/>
      <c r="E3" s="76"/>
      <c r="F3" s="76"/>
      <c r="G3" s="76"/>
      <c r="H3" s="76"/>
    </row>
    <row r="4" spans="1:9" ht="33" customHeight="1" thickTop="1" thickBot="1">
      <c r="A4" s="78" t="s">
        <v>58</v>
      </c>
      <c r="B4" s="478"/>
      <c r="C4" s="479"/>
      <c r="D4" s="480"/>
      <c r="E4" s="78" t="s">
        <v>57</v>
      </c>
      <c r="F4" s="9"/>
      <c r="G4" s="80" t="s">
        <v>81</v>
      </c>
      <c r="H4" s="11"/>
      <c r="I4" s="1"/>
    </row>
    <row r="5" spans="1:9" ht="33" customHeight="1" thickTop="1" thickBot="1">
      <c r="A5" s="78" t="s">
        <v>82</v>
      </c>
      <c r="B5" s="478"/>
      <c r="C5" s="479"/>
      <c r="D5" s="480"/>
      <c r="E5" s="78" t="s">
        <v>83</v>
      </c>
      <c r="F5" s="10"/>
      <c r="G5" s="84" t="s">
        <v>84</v>
      </c>
      <c r="H5" s="12"/>
      <c r="I5" s="1"/>
    </row>
    <row r="6" spans="1:9" ht="33" customHeight="1" thickTop="1" thickBot="1">
      <c r="A6" s="78" t="s">
        <v>85</v>
      </c>
      <c r="B6" s="478"/>
      <c r="C6" s="479"/>
      <c r="D6" s="480"/>
      <c r="E6" s="488" t="s">
        <v>86</v>
      </c>
      <c r="F6" s="489"/>
      <c r="G6" s="489"/>
      <c r="H6" s="489"/>
      <c r="I6" s="1"/>
    </row>
    <row r="7" spans="1:9" ht="12.75" customHeight="1" thickTop="1" thickBot="1">
      <c r="A7" s="89"/>
      <c r="B7" s="89"/>
      <c r="C7" s="89"/>
      <c r="D7" s="90"/>
      <c r="E7" s="90"/>
      <c r="F7" s="91"/>
      <c r="G7" s="91"/>
      <c r="H7" s="91"/>
      <c r="I7" s="72"/>
    </row>
    <row r="8" spans="1:9" ht="51" customHeight="1" thickTop="1" thickBot="1">
      <c r="A8" s="490" t="s">
        <v>6079</v>
      </c>
      <c r="B8" s="491"/>
      <c r="C8" s="491"/>
      <c r="D8" s="491"/>
      <c r="E8" s="491"/>
      <c r="F8" s="491"/>
      <c r="G8" s="491"/>
      <c r="H8" s="492"/>
      <c r="I8" s="3"/>
    </row>
    <row r="9" spans="1:9" ht="12.75" customHeight="1">
      <c r="A9" s="493"/>
      <c r="B9" s="494"/>
      <c r="C9" s="494"/>
      <c r="D9" s="494"/>
      <c r="E9" s="494"/>
      <c r="F9" s="494"/>
      <c r="G9" s="494"/>
      <c r="H9" s="495"/>
      <c r="I9" s="5"/>
    </row>
    <row r="10" spans="1:9" ht="12.75" customHeight="1">
      <c r="A10" s="496"/>
      <c r="B10" s="497"/>
      <c r="C10" s="497"/>
      <c r="D10" s="497"/>
      <c r="E10" s="497"/>
      <c r="F10" s="497"/>
      <c r="G10" s="497"/>
      <c r="H10" s="498"/>
      <c r="I10" s="5"/>
    </row>
    <row r="11" spans="1:9" ht="12.75" customHeight="1">
      <c r="A11" s="496"/>
      <c r="B11" s="497"/>
      <c r="C11" s="497"/>
      <c r="D11" s="497"/>
      <c r="E11" s="497"/>
      <c r="F11" s="497"/>
      <c r="G11" s="497"/>
      <c r="H11" s="498"/>
      <c r="I11" s="5"/>
    </row>
    <row r="12" spans="1:9" ht="12.75" customHeight="1">
      <c r="A12" s="496"/>
      <c r="B12" s="497"/>
      <c r="C12" s="497"/>
      <c r="D12" s="497"/>
      <c r="E12" s="497"/>
      <c r="F12" s="497"/>
      <c r="G12" s="497"/>
      <c r="H12" s="498"/>
      <c r="I12" s="5"/>
    </row>
    <row r="13" spans="1:9" ht="12.75" customHeight="1">
      <c r="A13" s="496"/>
      <c r="B13" s="497"/>
      <c r="C13" s="497"/>
      <c r="D13" s="497"/>
      <c r="E13" s="497"/>
      <c r="F13" s="497"/>
      <c r="G13" s="497"/>
      <c r="H13" s="498"/>
      <c r="I13" s="5"/>
    </row>
    <row r="14" spans="1:9" ht="12.75" customHeight="1" thickBot="1">
      <c r="A14" s="499"/>
      <c r="B14" s="500"/>
      <c r="C14" s="500"/>
      <c r="D14" s="500"/>
      <c r="E14" s="500"/>
      <c r="F14" s="500"/>
      <c r="G14" s="500"/>
      <c r="H14" s="501"/>
      <c r="I14" s="5"/>
    </row>
    <row r="15" spans="1:9" ht="14.25" thickTop="1" thickBot="1">
      <c r="A15" s="222"/>
      <c r="B15" s="89"/>
      <c r="C15" s="89"/>
      <c r="D15" s="90"/>
      <c r="E15" s="93"/>
      <c r="F15" s="94"/>
      <c r="G15" s="223"/>
      <c r="H15" s="93"/>
      <c r="I15" s="5"/>
    </row>
    <row r="16" spans="1:9" ht="82.5" customHeight="1" thickTop="1" thickBot="1">
      <c r="A16" s="502" t="s">
        <v>6085</v>
      </c>
      <c r="B16" s="503"/>
      <c r="C16" s="503"/>
      <c r="D16" s="503"/>
      <c r="E16" s="503"/>
      <c r="F16" s="503"/>
      <c r="G16" s="503"/>
      <c r="H16" s="504"/>
      <c r="I16" s="33"/>
    </row>
    <row r="17" spans="1:9" ht="12.75" customHeight="1">
      <c r="A17" s="493"/>
      <c r="B17" s="505"/>
      <c r="C17" s="505"/>
      <c r="D17" s="505"/>
      <c r="E17" s="505"/>
      <c r="F17" s="505"/>
      <c r="G17" s="505"/>
      <c r="H17" s="506"/>
      <c r="I17" s="5"/>
    </row>
    <row r="18" spans="1:9" ht="12.75" customHeight="1">
      <c r="A18" s="507"/>
      <c r="B18" s="508"/>
      <c r="C18" s="508"/>
      <c r="D18" s="508"/>
      <c r="E18" s="508"/>
      <c r="F18" s="508"/>
      <c r="G18" s="508"/>
      <c r="H18" s="509"/>
      <c r="I18" s="5"/>
    </row>
    <row r="19" spans="1:9" ht="12.75" customHeight="1">
      <c r="A19" s="507"/>
      <c r="B19" s="508"/>
      <c r="C19" s="508"/>
      <c r="D19" s="508"/>
      <c r="E19" s="508"/>
      <c r="F19" s="508"/>
      <c r="G19" s="508"/>
      <c r="H19" s="509"/>
      <c r="I19" s="5"/>
    </row>
    <row r="20" spans="1:9" ht="12.75" customHeight="1">
      <c r="A20" s="507"/>
      <c r="B20" s="508"/>
      <c r="C20" s="508"/>
      <c r="D20" s="508"/>
      <c r="E20" s="508"/>
      <c r="F20" s="508"/>
      <c r="G20" s="508"/>
      <c r="H20" s="509"/>
      <c r="I20" s="5"/>
    </row>
    <row r="21" spans="1:9" ht="12.75" customHeight="1">
      <c r="A21" s="507"/>
      <c r="B21" s="508"/>
      <c r="C21" s="508"/>
      <c r="D21" s="508"/>
      <c r="E21" s="508"/>
      <c r="F21" s="508"/>
      <c r="G21" s="508"/>
      <c r="H21" s="509"/>
      <c r="I21" s="5"/>
    </row>
    <row r="22" spans="1:9" ht="12.75" customHeight="1">
      <c r="A22" s="507"/>
      <c r="B22" s="508"/>
      <c r="C22" s="508"/>
      <c r="D22" s="508"/>
      <c r="E22" s="508"/>
      <c r="F22" s="508"/>
      <c r="G22" s="508"/>
      <c r="H22" s="509"/>
      <c r="I22" s="5"/>
    </row>
    <row r="23" spans="1:9" ht="12.75" customHeight="1">
      <c r="A23" s="507"/>
      <c r="B23" s="508"/>
      <c r="C23" s="508"/>
      <c r="D23" s="508"/>
      <c r="E23" s="508"/>
      <c r="F23" s="508"/>
      <c r="G23" s="508"/>
      <c r="H23" s="509"/>
      <c r="I23" s="5"/>
    </row>
    <row r="24" spans="1:9" ht="12.75" customHeight="1">
      <c r="A24" s="507"/>
      <c r="B24" s="508"/>
      <c r="C24" s="508"/>
      <c r="D24" s="508"/>
      <c r="E24" s="508"/>
      <c r="F24" s="508"/>
      <c r="G24" s="508"/>
      <c r="H24" s="509"/>
      <c r="I24" s="5"/>
    </row>
    <row r="25" spans="1:9" ht="12.75" customHeight="1">
      <c r="A25" s="507"/>
      <c r="B25" s="508"/>
      <c r="C25" s="508"/>
      <c r="D25" s="508"/>
      <c r="E25" s="508"/>
      <c r="F25" s="508"/>
      <c r="G25" s="508"/>
      <c r="H25" s="509"/>
      <c r="I25" s="5"/>
    </row>
    <row r="26" spans="1:9" ht="12.75" customHeight="1">
      <c r="A26" s="507"/>
      <c r="B26" s="508"/>
      <c r="C26" s="508"/>
      <c r="D26" s="508"/>
      <c r="E26" s="508"/>
      <c r="F26" s="508"/>
      <c r="G26" s="508"/>
      <c r="H26" s="509"/>
      <c r="I26" s="5"/>
    </row>
    <row r="27" spans="1:9" ht="12.75" customHeight="1">
      <c r="A27" s="507"/>
      <c r="B27" s="508"/>
      <c r="C27" s="508"/>
      <c r="D27" s="508"/>
      <c r="E27" s="508"/>
      <c r="F27" s="508"/>
      <c r="G27" s="508"/>
      <c r="H27" s="509"/>
      <c r="I27" s="5"/>
    </row>
    <row r="28" spans="1:9" ht="12.75" customHeight="1">
      <c r="A28" s="507"/>
      <c r="B28" s="508"/>
      <c r="C28" s="508"/>
      <c r="D28" s="508"/>
      <c r="E28" s="508"/>
      <c r="F28" s="508"/>
      <c r="G28" s="508"/>
      <c r="H28" s="509"/>
      <c r="I28" s="5"/>
    </row>
    <row r="29" spans="1:9" ht="12.75" customHeight="1">
      <c r="A29" s="507"/>
      <c r="B29" s="508"/>
      <c r="C29" s="508"/>
      <c r="D29" s="508"/>
      <c r="E29" s="508"/>
      <c r="F29" s="508"/>
      <c r="G29" s="508"/>
      <c r="H29" s="509"/>
      <c r="I29" s="5"/>
    </row>
    <row r="30" spans="1:9" ht="12.75" customHeight="1">
      <c r="A30" s="507"/>
      <c r="B30" s="508"/>
      <c r="C30" s="508"/>
      <c r="D30" s="508"/>
      <c r="E30" s="508"/>
      <c r="F30" s="508"/>
      <c r="G30" s="508"/>
      <c r="H30" s="509"/>
      <c r="I30" s="5"/>
    </row>
    <row r="31" spans="1:9" ht="12.75" customHeight="1" thickBot="1">
      <c r="A31" s="510"/>
      <c r="B31" s="511"/>
      <c r="C31" s="511"/>
      <c r="D31" s="511"/>
      <c r="E31" s="511"/>
      <c r="F31" s="511"/>
      <c r="G31" s="511"/>
      <c r="H31" s="512"/>
      <c r="I31" s="5"/>
    </row>
    <row r="32" spans="1:9" ht="12.75" customHeight="1" thickTop="1" thickBot="1">
      <c r="A32" s="481"/>
      <c r="B32" s="481"/>
      <c r="C32" s="481"/>
      <c r="D32" s="481"/>
      <c r="E32" s="481"/>
      <c r="F32" s="481"/>
      <c r="G32" s="481"/>
      <c r="H32" s="481"/>
      <c r="I32" s="33"/>
    </row>
    <row r="33" spans="1:9" ht="22.35" customHeight="1" thickTop="1" thickBot="1">
      <c r="A33" s="513" t="s">
        <v>6080</v>
      </c>
      <c r="B33" s="514"/>
      <c r="C33" s="514"/>
      <c r="D33" s="514"/>
      <c r="E33" s="514"/>
      <c r="F33" s="515"/>
      <c r="G33" s="223"/>
      <c r="H33" s="223"/>
      <c r="I33" s="4"/>
    </row>
    <row r="34" spans="1:9" ht="16.5" customHeight="1" thickBot="1">
      <c r="A34" s="516" t="s">
        <v>6081</v>
      </c>
      <c r="B34" s="517"/>
      <c r="C34" s="517"/>
      <c r="D34" s="517"/>
      <c r="E34" s="517"/>
      <c r="F34" s="518"/>
      <c r="G34" s="223"/>
      <c r="H34" s="223"/>
      <c r="I34" s="4"/>
    </row>
    <row r="35" spans="1:9" s="221" customFormat="1" ht="22.35" customHeight="1" thickBot="1">
      <c r="A35" s="485"/>
      <c r="B35" s="486"/>
      <c r="C35" s="486"/>
      <c r="D35" s="486"/>
      <c r="E35" s="487"/>
      <c r="F35" s="6" t="s">
        <v>6082</v>
      </c>
      <c r="G35" s="93"/>
      <c r="H35" s="93"/>
      <c r="I35" s="5"/>
    </row>
    <row r="36" spans="1:9" ht="22.35" customHeight="1" thickBot="1">
      <c r="A36" s="472" t="s">
        <v>6083</v>
      </c>
      <c r="B36" s="473"/>
      <c r="C36" s="473"/>
      <c r="D36" s="473"/>
      <c r="E36" s="474"/>
      <c r="F36" s="7" t="str">
        <f>Calculator!E216</f>
        <v/>
      </c>
      <c r="G36" s="223"/>
      <c r="H36" s="223"/>
      <c r="I36" s="4"/>
    </row>
    <row r="37" spans="1:9" ht="13.5" thickTop="1">
      <c r="A37" s="8" t="s">
        <v>6084</v>
      </c>
      <c r="B37" s="223"/>
      <c r="C37" s="223"/>
      <c r="D37" s="223"/>
      <c r="E37" s="223"/>
      <c r="F37" s="223"/>
      <c r="G37" s="223"/>
      <c r="H37" s="223"/>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t="s">
        <v>5991</v>
      </c>
      <c r="F44" s="4"/>
      <c r="G44" s="4"/>
      <c r="H44" s="4"/>
      <c r="I44" s="4"/>
    </row>
    <row r="45" spans="1:9">
      <c r="A45" s="4"/>
      <c r="B45" s="4"/>
      <c r="C45" s="4"/>
      <c r="D45" s="4"/>
      <c r="E45" s="4"/>
      <c r="F45" s="4"/>
      <c r="G45" s="4"/>
      <c r="H45" s="4"/>
      <c r="I45" s="4"/>
    </row>
    <row r="46" spans="1:9" ht="15">
      <c r="A46" s="33"/>
      <c r="B46" s="33"/>
      <c r="C46" s="33"/>
      <c r="D46" s="33"/>
      <c r="E46" s="33"/>
      <c r="F46" s="33"/>
      <c r="G46" s="33"/>
      <c r="H46" s="33"/>
      <c r="I46" s="33"/>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I57" s="75"/>
    </row>
  </sheetData>
  <sheetProtection password="F83F" sheet="1" objects="1" scenarios="1"/>
  <mergeCells count="15">
    <mergeCell ref="A36:E36"/>
    <mergeCell ref="A1:H1"/>
    <mergeCell ref="B4:D4"/>
    <mergeCell ref="B5:D5"/>
    <mergeCell ref="B6:D6"/>
    <mergeCell ref="A32:H32"/>
    <mergeCell ref="A2:H2"/>
    <mergeCell ref="A35:E35"/>
    <mergeCell ref="E6:H6"/>
    <mergeCell ref="A8:H8"/>
    <mergeCell ref="A9:H14"/>
    <mergeCell ref="A16:H16"/>
    <mergeCell ref="A17:H31"/>
    <mergeCell ref="A33:F33"/>
    <mergeCell ref="A34:F34"/>
  </mergeCells>
  <printOptions horizontalCentered="1"/>
  <pageMargins left="0.7" right="0.7" top="0.75" bottom="0.75" header="0.3" footer="0.3"/>
  <pageSetup scale="98" orientation="portrait" r:id="rId1"/>
  <colBreaks count="1" manualBreakCount="1">
    <brk id="8"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tabColor rgb="FF7030A0"/>
  </sheetPr>
  <dimension ref="A1:Q196"/>
  <sheetViews>
    <sheetView zoomScale="75" zoomScaleNormal="75" zoomScaleSheetLayoutView="75" workbookViewId="0">
      <selection activeCell="I4" sqref="I4"/>
    </sheetView>
  </sheetViews>
  <sheetFormatPr defaultColWidth="9" defaultRowHeight="12.75"/>
  <cols>
    <col min="1" max="1" width="14.83203125" style="300" customWidth="1"/>
    <col min="2" max="2" width="14.83203125" style="301" customWidth="1"/>
    <col min="3" max="3" width="14.83203125" style="302" customWidth="1"/>
    <col min="4" max="4" width="14.83203125" style="303" customWidth="1"/>
    <col min="5" max="5" width="69.33203125" style="305" customWidth="1"/>
    <col min="6" max="6" width="18.83203125" style="304" customWidth="1"/>
    <col min="7" max="7" width="18.83203125" style="298" customWidth="1"/>
    <col min="8" max="8" width="8.83203125" style="253" customWidth="1"/>
    <col min="9" max="16384" width="9" style="28"/>
  </cols>
  <sheetData>
    <row r="1" spans="1:17" s="251" customFormat="1" ht="26.25" customHeight="1" thickTop="1">
      <c r="A1" s="768" t="s">
        <v>6047</v>
      </c>
      <c r="B1" s="789"/>
      <c r="C1" s="789"/>
      <c r="D1" s="789"/>
      <c r="E1" s="789"/>
      <c r="F1" s="789"/>
      <c r="G1" s="790"/>
      <c r="I1" s="252"/>
      <c r="J1" s="252"/>
      <c r="K1" s="252"/>
      <c r="L1" s="252"/>
      <c r="M1" s="252"/>
      <c r="N1" s="252"/>
      <c r="O1" s="252"/>
      <c r="P1" s="252"/>
      <c r="Q1" s="252"/>
    </row>
    <row r="2" spans="1:17" s="251" customFormat="1" ht="26.25" customHeight="1" thickBot="1">
      <c r="A2" s="791" t="s">
        <v>6205</v>
      </c>
      <c r="B2" s="792"/>
      <c r="C2" s="792"/>
      <c r="D2" s="792"/>
      <c r="E2" s="792"/>
      <c r="F2" s="792"/>
      <c r="G2" s="793"/>
      <c r="I2" s="252"/>
      <c r="J2" s="252"/>
      <c r="K2" s="252"/>
      <c r="L2" s="252"/>
      <c r="M2" s="252"/>
      <c r="N2" s="252"/>
      <c r="O2" s="252"/>
      <c r="P2" s="252"/>
      <c r="Q2" s="252"/>
    </row>
    <row r="3" spans="1:17" s="253" customFormat="1" ht="12.75" customHeight="1" thickTop="1" thickBot="1">
      <c r="A3" s="313"/>
      <c r="B3" s="313"/>
      <c r="C3" s="313"/>
      <c r="D3" s="313"/>
      <c r="E3" s="313"/>
      <c r="F3" s="313"/>
      <c r="G3" s="314"/>
      <c r="I3" s="254"/>
      <c r="J3" s="254"/>
      <c r="K3" s="254"/>
      <c r="L3" s="254"/>
      <c r="M3" s="254"/>
      <c r="N3" s="254"/>
      <c r="O3" s="254"/>
      <c r="P3" s="254"/>
      <c r="Q3" s="254"/>
    </row>
    <row r="4" spans="1:17" s="256" customFormat="1" ht="47.1" customHeight="1" thickTop="1" thickBot="1">
      <c r="A4" s="250" t="str">
        <f>Calculator!F3</f>
        <v>Name of Project Site:</v>
      </c>
      <c r="B4" s="315"/>
      <c r="C4" s="250" t="str">
        <f>Calculator!I3</f>
        <v>Date Assessed:</v>
      </c>
      <c r="D4" s="315"/>
      <c r="E4" s="316"/>
      <c r="F4" s="223"/>
      <c r="G4" s="317"/>
    </row>
    <row r="5" spans="1:17" s="256" customFormat="1" ht="12.75" customHeight="1" thickTop="1" thickBot="1">
      <c r="A5" s="318"/>
      <c r="B5" s="319"/>
      <c r="C5" s="320"/>
      <c r="D5" s="321"/>
      <c r="E5" s="322"/>
      <c r="F5" s="323"/>
      <c r="G5" s="324"/>
      <c r="H5" s="255"/>
    </row>
    <row r="6" spans="1:17" s="256" customFormat="1" ht="25.5" customHeight="1" thickTop="1" thickBot="1">
      <c r="A6" s="868" t="str">
        <f>Calculator!A5</f>
        <v>MAIN INDICATORS TABLE</v>
      </c>
      <c r="B6" s="869"/>
      <c r="C6" s="869"/>
      <c r="D6" s="869"/>
      <c r="E6" s="869"/>
      <c r="F6" s="869"/>
      <c r="G6" s="870"/>
      <c r="H6" s="257"/>
    </row>
    <row r="7" spans="1:17" s="259" customFormat="1" ht="113.25" customHeight="1" thickBot="1">
      <c r="A7" s="325" t="str">
        <f>Calculator!A7</f>
        <v>Question #</v>
      </c>
      <c r="B7" s="132" t="str">
        <f>Calculator!B7</f>
        <v>Category</v>
      </c>
      <c r="C7" s="326" t="str">
        <f>Calculator!C7</f>
        <v>Maximum Weight in Floodplain Habitat Quality Final Score</v>
      </c>
      <c r="D7" s="874"/>
      <c r="E7" s="874"/>
      <c r="F7" s="327" t="str">
        <f>Calculator!F7</f>
        <v>Data Entry</v>
      </c>
      <c r="G7" s="133" t="str">
        <f>Calculator!J7</f>
        <v>Main Indicator Name</v>
      </c>
      <c r="H7" s="260"/>
    </row>
    <row r="8" spans="1:17" s="31" customFormat="1" ht="18" customHeight="1">
      <c r="A8" s="695">
        <f>Calculator!A8</f>
        <v>1</v>
      </c>
      <c r="B8" s="564" t="str">
        <f>Calculator!B8</f>
        <v>(a) Does this project site experience overbank flooding at least once per century?</v>
      </c>
      <c r="C8" s="564"/>
      <c r="D8" s="564"/>
      <c r="E8" s="564"/>
      <c r="F8" s="564"/>
      <c r="G8" s="689"/>
      <c r="H8" s="257"/>
    </row>
    <row r="9" spans="1:17" s="31" customFormat="1" ht="35.1" customHeight="1">
      <c r="A9" s="696"/>
      <c r="B9" s="631" t="str">
        <f>Calculator!B9</f>
        <v>(b) Prior to widespread settlement of the area, did the project site experience flooding at least once per century?  If so, does it have the potential to be restored?</v>
      </c>
      <c r="C9" s="536"/>
      <c r="D9" s="536"/>
      <c r="E9" s="536"/>
      <c r="F9" s="536"/>
      <c r="G9" s="537"/>
      <c r="H9" s="257"/>
    </row>
    <row r="10" spans="1:17" s="31" customFormat="1" ht="33" customHeight="1" thickBot="1">
      <c r="A10" s="697"/>
      <c r="B10" s="875" t="str">
        <f>Calculator!B10</f>
        <v xml:space="preserve"> If the answer to either (a) or both questions in (b) is yes, continue.  If not, STOP -- this project site cannot be assessed using this Floodplain Habitat Calculator.</v>
      </c>
      <c r="C10" s="875"/>
      <c r="D10" s="875"/>
      <c r="E10" s="875"/>
      <c r="F10" s="875"/>
      <c r="G10" s="876"/>
      <c r="H10" s="265"/>
    </row>
    <row r="11" spans="1:17" s="267" customFormat="1" ht="39.75" customHeight="1" thickBot="1">
      <c r="A11" s="703" t="str">
        <f>Calculator!A11</f>
        <v>Obtain answers in the office.</v>
      </c>
      <c r="B11" s="704"/>
      <c r="C11" s="704"/>
      <c r="D11" s="704"/>
      <c r="E11" s="704"/>
      <c r="F11" s="704"/>
      <c r="G11" s="705"/>
      <c r="H11" s="266"/>
    </row>
    <row r="12" spans="1:17" s="31" customFormat="1" ht="35.1" customHeight="1">
      <c r="A12" s="700">
        <f>Calculator!A12</f>
        <v>2</v>
      </c>
      <c r="B12" s="564" t="str">
        <f>Calculator!B12</f>
        <v>Is the project site located within a priority watershed for water quality improvement due to problems with nutrients or temperature?  (e.g.; 303(d) or TMDL)</v>
      </c>
      <c r="C12" s="564"/>
      <c r="D12" s="564"/>
      <c r="E12" s="564"/>
      <c r="F12" s="564"/>
      <c r="G12" s="689"/>
      <c r="H12" s="271"/>
    </row>
    <row r="13" spans="1:17" s="31" customFormat="1" ht="18" customHeight="1">
      <c r="A13" s="701"/>
      <c r="B13" s="640" t="s">
        <v>6011</v>
      </c>
      <c r="C13" s="640"/>
      <c r="D13" s="640"/>
      <c r="E13" s="640"/>
      <c r="F13" s="640"/>
      <c r="G13" s="641"/>
      <c r="H13" s="257"/>
    </row>
    <row r="14" spans="1:17" s="29" customFormat="1" ht="18" customHeight="1" thickBot="1">
      <c r="A14" s="702"/>
      <c r="B14" s="328" t="str">
        <f>Calculator!B14</f>
        <v>Context</v>
      </c>
      <c r="C14" s="350">
        <f>Calculator!C14</f>
        <v>0.75</v>
      </c>
      <c r="D14" s="871" t="s">
        <v>5991</v>
      </c>
      <c r="E14" s="872"/>
      <c r="F14" s="329"/>
      <c r="G14" s="330" t="str">
        <f>Calculator!J14</f>
        <v>PrioWQ</v>
      </c>
      <c r="H14" s="272"/>
    </row>
    <row r="15" spans="1:17" s="31" customFormat="1" ht="69" customHeight="1">
      <c r="A15" s="706">
        <f>Calculator!A15</f>
        <v>3</v>
      </c>
      <c r="B15" s="534" t="str">
        <f>Calculator!B15</f>
        <v>Is the project site within or nearly contiguous to a designated priority area for habitat conservation or restoration?  (In Oregon, this includes areas mapped as Conservation Priority Areas.  Both in Oregon and elsewhere it may include priority areas listed in a State Wildlife Action Plan/Strategy, a TNC Ecoregional Plan, a watershed plan, or by a state Natural Heritage Program.)</v>
      </c>
      <c r="C15" s="534"/>
      <c r="D15" s="534"/>
      <c r="E15" s="534"/>
      <c r="F15" s="534"/>
      <c r="G15" s="535"/>
      <c r="H15" s="275"/>
    </row>
    <row r="16" spans="1:17" s="276" customFormat="1" ht="18" customHeight="1">
      <c r="A16" s="707"/>
      <c r="B16" s="640" t="s">
        <v>6011</v>
      </c>
      <c r="C16" s="640"/>
      <c r="D16" s="640"/>
      <c r="E16" s="640"/>
      <c r="F16" s="640"/>
      <c r="G16" s="641"/>
      <c r="H16" s="257"/>
    </row>
    <row r="17" spans="1:8" s="307" customFormat="1" ht="18" customHeight="1" thickBot="1">
      <c r="A17" s="708"/>
      <c r="B17" s="341" t="str">
        <f>Calculator!B17</f>
        <v>Context</v>
      </c>
      <c r="C17" s="342">
        <f>Calculator!C17</f>
        <v>0.75</v>
      </c>
      <c r="D17" s="873" t="s">
        <v>5991</v>
      </c>
      <c r="E17" s="873"/>
      <c r="F17" s="329"/>
      <c r="G17" s="331" t="str">
        <f>Calculator!J17</f>
        <v>PrioCons</v>
      </c>
      <c r="H17" s="306" t="s">
        <v>5991</v>
      </c>
    </row>
    <row r="18" spans="1:8" s="276" customFormat="1" ht="54" customHeight="1">
      <c r="A18" s="551">
        <f>Calculator!A18</f>
        <v>4</v>
      </c>
      <c r="B18" s="564" t="s">
        <v>6186</v>
      </c>
      <c r="C18" s="534"/>
      <c r="D18" s="534"/>
      <c r="E18" s="534"/>
      <c r="F18" s="534"/>
      <c r="G18" s="535"/>
      <c r="H18" s="281"/>
    </row>
    <row r="19" spans="1:8" s="276" customFormat="1" ht="35.1" customHeight="1">
      <c r="A19" s="552"/>
      <c r="B19" s="570" t="s">
        <v>6166</v>
      </c>
      <c r="C19" s="570"/>
      <c r="D19" s="570"/>
      <c r="E19" s="570"/>
      <c r="F19" s="570"/>
      <c r="G19" s="571"/>
      <c r="H19" s="284"/>
    </row>
    <row r="20" spans="1:8" s="276" customFormat="1" ht="18" customHeight="1">
      <c r="A20" s="552"/>
      <c r="B20" s="640" t="s">
        <v>6011</v>
      </c>
      <c r="C20" s="640"/>
      <c r="D20" s="640"/>
      <c r="E20" s="640"/>
      <c r="F20" s="640"/>
      <c r="G20" s="641"/>
      <c r="H20" s="257"/>
    </row>
    <row r="21" spans="1:8" s="307" customFormat="1" ht="18" customHeight="1" thickBot="1">
      <c r="A21" s="553"/>
      <c r="B21" s="341" t="str">
        <f>Calculator!B21</f>
        <v>Context</v>
      </c>
      <c r="C21" s="342">
        <f>Calculator!C21</f>
        <v>0.75</v>
      </c>
      <c r="D21" s="831" t="s">
        <v>5991</v>
      </c>
      <c r="E21" s="832"/>
      <c r="F21" s="329"/>
      <c r="G21" s="331" t="str">
        <f>Calculator!J21</f>
        <v>ESH</v>
      </c>
      <c r="H21" s="306"/>
    </row>
    <row r="22" spans="1:8" s="276" customFormat="1" ht="95.1" customHeight="1">
      <c r="A22" s="551">
        <f>Calculator!A22</f>
        <v>5</v>
      </c>
      <c r="B22" s="534" t="s">
        <v>6194</v>
      </c>
      <c r="C22" s="534"/>
      <c r="D22" s="534"/>
      <c r="E22" s="534"/>
      <c r="F22" s="534"/>
      <c r="G22" s="535"/>
      <c r="H22" s="257"/>
    </row>
    <row r="23" spans="1:8" s="276" customFormat="1" ht="33" customHeight="1">
      <c r="A23" s="552"/>
      <c r="B23" s="565" t="s">
        <v>6206</v>
      </c>
      <c r="C23" s="565"/>
      <c r="D23" s="565"/>
      <c r="E23" s="565"/>
      <c r="F23" s="565"/>
      <c r="G23" s="566"/>
      <c r="H23" s="257"/>
    </row>
    <row r="24" spans="1:8" s="309" customFormat="1" ht="18" customHeight="1" thickBot="1">
      <c r="A24" s="553"/>
      <c r="B24" s="345" t="str">
        <f>Calculator!B24</f>
        <v>Species</v>
      </c>
      <c r="C24" s="347">
        <f>Calculator!C24</f>
        <v>1</v>
      </c>
      <c r="D24" s="867"/>
      <c r="E24" s="867"/>
      <c r="F24" s="332"/>
      <c r="G24" s="333" t="str">
        <f>Calculator!J24</f>
        <v>RareAnim</v>
      </c>
      <c r="H24" s="308" t="s">
        <v>5991</v>
      </c>
    </row>
    <row r="25" spans="1:8" s="276" customFormat="1" ht="80.099999999999994" customHeight="1">
      <c r="A25" s="692">
        <f>Calculator!A25</f>
        <v>6</v>
      </c>
      <c r="B25" s="534" t="s">
        <v>6187</v>
      </c>
      <c r="C25" s="534"/>
      <c r="D25" s="534"/>
      <c r="E25" s="534"/>
      <c r="F25" s="534"/>
      <c r="G25" s="535"/>
      <c r="H25" s="286"/>
    </row>
    <row r="26" spans="1:8" s="276" customFormat="1" ht="33" customHeight="1">
      <c r="A26" s="693"/>
      <c r="B26" s="565" t="s">
        <v>6207</v>
      </c>
      <c r="C26" s="565"/>
      <c r="D26" s="565"/>
      <c r="E26" s="565"/>
      <c r="F26" s="565"/>
      <c r="G26" s="566"/>
      <c r="H26" s="287"/>
    </row>
    <row r="27" spans="1:8" s="309" customFormat="1" ht="18" customHeight="1" thickBot="1">
      <c r="A27" s="694"/>
      <c r="B27" s="345" t="str">
        <f>Calculator!B27</f>
        <v xml:space="preserve">Species </v>
      </c>
      <c r="C27" s="347">
        <f>Calculator!C27</f>
        <v>1</v>
      </c>
      <c r="D27" s="831" t="s">
        <v>5991</v>
      </c>
      <c r="E27" s="832"/>
      <c r="F27" s="332"/>
      <c r="G27" s="334" t="str">
        <f>Calculator!J27</f>
        <v>RarePlant</v>
      </c>
      <c r="H27" s="45"/>
    </row>
    <row r="28" spans="1:8" s="276" customFormat="1" ht="54" customHeight="1">
      <c r="A28" s="572">
        <f>Calculator!A28</f>
        <v>7</v>
      </c>
      <c r="B28" s="564" t="s">
        <v>6121</v>
      </c>
      <c r="C28" s="534"/>
      <c r="D28" s="534"/>
      <c r="E28" s="534"/>
      <c r="F28" s="534"/>
      <c r="G28" s="535"/>
      <c r="H28" s="257"/>
    </row>
    <row r="29" spans="1:8" s="276" customFormat="1" ht="18" customHeight="1">
      <c r="A29" s="573"/>
      <c r="B29" s="565" t="s">
        <v>6011</v>
      </c>
      <c r="C29" s="565"/>
      <c r="D29" s="565"/>
      <c r="E29" s="565"/>
      <c r="F29" s="565"/>
      <c r="G29" s="566"/>
      <c r="H29" s="257"/>
    </row>
    <row r="30" spans="1:8" s="309" customFormat="1" ht="18" customHeight="1" thickBot="1">
      <c r="A30" s="574"/>
      <c r="B30" s="335" t="str">
        <f>Calculator!B30</f>
        <v>Context</v>
      </c>
      <c r="C30" s="342">
        <f>Calculator!C30</f>
        <v>0.75</v>
      </c>
      <c r="D30" s="831"/>
      <c r="E30" s="832"/>
      <c r="F30" s="329"/>
      <c r="G30" s="334" t="str">
        <f>Calculator!J30</f>
        <v>Encirc</v>
      </c>
      <c r="H30" s="45"/>
    </row>
    <row r="31" spans="1:8" s="276" customFormat="1" ht="141" customHeight="1">
      <c r="A31" s="551">
        <f>Calculator!A31</f>
        <v>8</v>
      </c>
      <c r="B31" s="534" t="s">
        <v>6168</v>
      </c>
      <c r="C31" s="534"/>
      <c r="D31" s="534"/>
      <c r="E31" s="534"/>
      <c r="F31" s="534"/>
      <c r="G31" s="535"/>
      <c r="H31" s="257"/>
    </row>
    <row r="32" spans="1:8" s="276" customFormat="1" ht="18" customHeight="1">
      <c r="A32" s="552"/>
      <c r="B32" s="565" t="str">
        <f>Calculator!B32</f>
        <v>Select only one choice.  Enter "1" next to the most relevant choice.</v>
      </c>
      <c r="C32" s="565"/>
      <c r="D32" s="565"/>
      <c r="E32" s="565"/>
      <c r="F32" s="565"/>
      <c r="G32" s="566"/>
      <c r="H32" s="257"/>
    </row>
    <row r="33" spans="1:8" s="309" customFormat="1" ht="18" customHeight="1">
      <c r="A33" s="552"/>
      <c r="B33" s="861" t="str">
        <f>Calculator!B33</f>
        <v>Context</v>
      </c>
      <c r="C33" s="864">
        <f>Calculator!C33</f>
        <v>0.60000000000000009</v>
      </c>
      <c r="D33" s="854" t="str">
        <f>Calculator!D33</f>
        <v>On-site or &lt;1 channel-width</v>
      </c>
      <c r="E33" s="845"/>
      <c r="F33" s="336"/>
      <c r="G33" s="855" t="str">
        <f>Calculator!J33</f>
        <v>Conflu</v>
      </c>
      <c r="H33" s="45"/>
    </row>
    <row r="34" spans="1:8" s="309" customFormat="1" ht="18" customHeight="1">
      <c r="A34" s="552"/>
      <c r="B34" s="862"/>
      <c r="C34" s="865"/>
      <c r="D34" s="858" t="str">
        <f>Calculator!D34</f>
        <v>1-10 channel-widths</v>
      </c>
      <c r="E34" s="798"/>
      <c r="F34" s="337"/>
      <c r="G34" s="856"/>
      <c r="H34" s="45"/>
    </row>
    <row r="35" spans="1:8" s="309" customFormat="1" ht="18" customHeight="1">
      <c r="A35" s="552"/>
      <c r="B35" s="862"/>
      <c r="C35" s="865"/>
      <c r="D35" s="858" t="str">
        <f>Calculator!D35</f>
        <v>11-100 channel-widths</v>
      </c>
      <c r="E35" s="798"/>
      <c r="F35" s="337"/>
      <c r="G35" s="856"/>
      <c r="H35" s="45"/>
    </row>
    <row r="36" spans="1:8" s="309" customFormat="1" ht="18" customHeight="1">
      <c r="A36" s="552"/>
      <c r="B36" s="862"/>
      <c r="C36" s="865"/>
      <c r="D36" s="858" t="str">
        <f>Calculator!D36</f>
        <v>101-1000 channel-widths</v>
      </c>
      <c r="E36" s="798"/>
      <c r="F36" s="337"/>
      <c r="G36" s="856"/>
      <c r="H36" s="45"/>
    </row>
    <row r="37" spans="1:8" s="309" customFormat="1" ht="18" customHeight="1">
      <c r="A37" s="552"/>
      <c r="B37" s="862"/>
      <c r="C37" s="865"/>
      <c r="D37" s="859" t="str">
        <f>Calculator!D37</f>
        <v>&gt;1000 channel-widths</v>
      </c>
      <c r="E37" s="860"/>
      <c r="F37" s="338"/>
      <c r="G37" s="856"/>
      <c r="H37" s="45"/>
    </row>
    <row r="38" spans="1:8" s="309" customFormat="1" ht="18" customHeight="1" thickBot="1">
      <c r="A38" s="553"/>
      <c r="B38" s="863"/>
      <c r="C38" s="866"/>
      <c r="D38" s="801"/>
      <c r="E38" s="802"/>
      <c r="F38" s="339"/>
      <c r="G38" s="857"/>
      <c r="H38" s="45"/>
    </row>
    <row r="39" spans="1:8" s="276" customFormat="1" ht="80.099999999999994" customHeight="1">
      <c r="A39" s="572">
        <f>Calculator!A39</f>
        <v>9</v>
      </c>
      <c r="B39" s="534" t="s">
        <v>6123</v>
      </c>
      <c r="C39" s="534"/>
      <c r="D39" s="534"/>
      <c r="E39" s="534"/>
      <c r="F39" s="534"/>
      <c r="G39" s="535"/>
      <c r="H39" s="288"/>
    </row>
    <row r="40" spans="1:8" s="276" customFormat="1" ht="18" customHeight="1">
      <c r="A40" s="573"/>
      <c r="B40" s="640" t="str">
        <f>Calculator!B40</f>
        <v>Select only one choice.  Enter "1" next to the most relevant choice.</v>
      </c>
      <c r="C40" s="640"/>
      <c r="D40" s="640"/>
      <c r="E40" s="640"/>
      <c r="F40" s="640"/>
      <c r="G40" s="641"/>
      <c r="H40" s="289"/>
    </row>
    <row r="41" spans="1:8" s="309" customFormat="1" ht="18" customHeight="1">
      <c r="A41" s="573"/>
      <c r="B41" s="804" t="str">
        <f>Calculator!B41</f>
        <v>Context</v>
      </c>
      <c r="C41" s="807">
        <f>Calculator!C41</f>
        <v>0.75</v>
      </c>
      <c r="D41" s="797" t="str">
        <f>Calculator!D41</f>
        <v>&gt;5%</v>
      </c>
      <c r="E41" s="798"/>
      <c r="F41" s="340"/>
      <c r="G41" s="813" t="str">
        <f>Calculator!J41</f>
        <v>Nat2mi</v>
      </c>
      <c r="H41" s="45"/>
    </row>
    <row r="42" spans="1:8" s="309" customFormat="1" ht="18" customHeight="1">
      <c r="A42" s="573"/>
      <c r="B42" s="804"/>
      <c r="C42" s="807">
        <v>1</v>
      </c>
      <c r="D42" s="797" t="str">
        <f>Calculator!D42</f>
        <v>6-20%</v>
      </c>
      <c r="E42" s="798"/>
      <c r="F42" s="340"/>
      <c r="G42" s="814"/>
      <c r="H42" s="45"/>
    </row>
    <row r="43" spans="1:8" s="309" customFormat="1" ht="18" customHeight="1">
      <c r="A43" s="573"/>
      <c r="B43" s="804"/>
      <c r="C43" s="807"/>
      <c r="D43" s="797" t="str">
        <f>Calculator!D43</f>
        <v>21-60%</v>
      </c>
      <c r="E43" s="798"/>
      <c r="F43" s="340"/>
      <c r="G43" s="814"/>
      <c r="H43" s="45"/>
    </row>
    <row r="44" spans="1:8" s="309" customFormat="1" ht="18" customHeight="1">
      <c r="A44" s="573"/>
      <c r="B44" s="804"/>
      <c r="C44" s="807"/>
      <c r="D44" s="797" t="str">
        <f>Calculator!D44</f>
        <v>61-90%</v>
      </c>
      <c r="E44" s="798"/>
      <c r="F44" s="340"/>
      <c r="G44" s="814"/>
      <c r="H44" s="45" t="s">
        <v>5991</v>
      </c>
    </row>
    <row r="45" spans="1:8" s="309" customFormat="1" ht="18" customHeight="1" thickBot="1">
      <c r="A45" s="574"/>
      <c r="B45" s="811"/>
      <c r="C45" s="812"/>
      <c r="D45" s="801" t="str">
        <f>Calculator!D45</f>
        <v>&gt;90% -- SKIP TO #11 IF THIS ANSWER CHOICE IS SELECTED</v>
      </c>
      <c r="E45" s="802"/>
      <c r="F45" s="329"/>
      <c r="G45" s="815"/>
      <c r="H45" s="45"/>
    </row>
    <row r="46" spans="1:8" s="285" customFormat="1" ht="18" customHeight="1">
      <c r="A46" s="572">
        <f>Calculator!A46</f>
        <v>10</v>
      </c>
      <c r="B46" s="556" t="str">
        <f>Calculator!B46</f>
        <v>DO NOT ANSWER THIS QUESTION IF THE ANSWER TO QUESTION #9 WAS "&gt;90%."  SKIP TO QUESTION #11.</v>
      </c>
      <c r="C46" s="557"/>
      <c r="D46" s="557"/>
      <c r="E46" s="557"/>
      <c r="F46" s="557"/>
      <c r="G46" s="558"/>
      <c r="H46" s="257"/>
    </row>
    <row r="47" spans="1:8" s="276" customFormat="1" ht="35.1" customHeight="1">
      <c r="A47" s="573"/>
      <c r="B47" s="536" t="str">
        <f>Calculator!B47</f>
        <v>Within the circle with a 2-mile radius, what is most of the land that is NOT natural? (Refer back to the circle created for question #9.)</v>
      </c>
      <c r="C47" s="536"/>
      <c r="D47" s="536"/>
      <c r="E47" s="536"/>
      <c r="F47" s="536"/>
      <c r="G47" s="537"/>
      <c r="H47" s="257"/>
    </row>
    <row r="48" spans="1:8" s="276" customFormat="1" ht="18" customHeight="1">
      <c r="A48" s="573"/>
      <c r="B48" s="521" t="str">
        <f>Calculator!B48</f>
        <v>Select only one choice.  Enter "1" next to the most relevant choice.</v>
      </c>
      <c r="C48" s="521"/>
      <c r="D48" s="521"/>
      <c r="E48" s="521"/>
      <c r="F48" s="521"/>
      <c r="G48" s="522"/>
      <c r="H48" s="257"/>
    </row>
    <row r="49" spans="1:8" s="309" customFormat="1" ht="18" customHeight="1">
      <c r="A49" s="573"/>
      <c r="B49" s="803" t="str">
        <f>Calculator!B49</f>
        <v>Context</v>
      </c>
      <c r="C49" s="806">
        <f>Calculator!C49</f>
        <v>0.60000000000000009</v>
      </c>
      <c r="D49" s="852" t="str">
        <f>Calculator!D49</f>
        <v>Low-intensity Agricultural</v>
      </c>
      <c r="E49" s="853"/>
      <c r="F49" s="343"/>
      <c r="G49" s="794" t="str">
        <f>Calculator!J49</f>
        <v>AltUseType</v>
      </c>
      <c r="H49" s="45"/>
    </row>
    <row r="50" spans="1:8" s="309" customFormat="1" ht="18" customHeight="1">
      <c r="A50" s="573"/>
      <c r="B50" s="804"/>
      <c r="C50" s="807"/>
      <c r="D50" s="848" t="str">
        <f>Calculator!D50</f>
        <v>High-intensity Agricultural or Low-density Residential</v>
      </c>
      <c r="E50" s="849"/>
      <c r="F50" s="340"/>
      <c r="G50" s="795"/>
      <c r="H50" s="45"/>
    </row>
    <row r="51" spans="1:8" s="309" customFormat="1" ht="18" customHeight="1">
      <c r="A51" s="573"/>
      <c r="B51" s="804"/>
      <c r="C51" s="807"/>
      <c r="D51" s="848" t="str">
        <f>Calculator!D51</f>
        <v>High-density Residential &amp; Urban</v>
      </c>
      <c r="E51" s="849"/>
      <c r="F51" s="340"/>
      <c r="G51" s="795"/>
      <c r="H51" s="45"/>
    </row>
    <row r="52" spans="1:8" s="309" customFormat="1" ht="18" customHeight="1" thickBot="1">
      <c r="A52" s="574"/>
      <c r="B52" s="811"/>
      <c r="C52" s="812"/>
      <c r="D52" s="850"/>
      <c r="E52" s="851"/>
      <c r="F52" s="344"/>
      <c r="G52" s="820"/>
      <c r="H52" s="45"/>
    </row>
    <row r="53" spans="1:8" s="276" customFormat="1" ht="18" customHeight="1">
      <c r="A53" s="551">
        <f>Calculator!A53</f>
        <v>11</v>
      </c>
      <c r="B53" s="609" t="str">
        <f>Calculator!B53</f>
        <v>How extensive is natural land cover on the parts of the project site not covered in late summer by water?</v>
      </c>
      <c r="C53" s="534"/>
      <c r="D53" s="534"/>
      <c r="E53" s="534"/>
      <c r="F53" s="534"/>
      <c r="G53" s="535"/>
      <c r="H53" s="257"/>
    </row>
    <row r="54" spans="1:8" s="276" customFormat="1" ht="18" customHeight="1">
      <c r="A54" s="552"/>
      <c r="B54" s="521" t="str">
        <f>Calculator!B54</f>
        <v>Select only one choice.  Enter "1" next to the most relevant choice.</v>
      </c>
      <c r="C54" s="521"/>
      <c r="D54" s="521"/>
      <c r="E54" s="521"/>
      <c r="F54" s="521"/>
      <c r="G54" s="522"/>
      <c r="H54" s="257"/>
    </row>
    <row r="55" spans="1:8" s="309" customFormat="1" ht="18" customHeight="1">
      <c r="A55" s="552"/>
      <c r="B55" s="803" t="str">
        <f>Calculator!B55</f>
        <v>Risk</v>
      </c>
      <c r="C55" s="806">
        <f>Calculator!C55</f>
        <v>0.42857142857142855</v>
      </c>
      <c r="D55" s="797" t="str">
        <f>Calculator!D55</f>
        <v>&gt;5%</v>
      </c>
      <c r="E55" s="798"/>
      <c r="F55" s="343"/>
      <c r="G55" s="814" t="str">
        <f>Calculator!J55</f>
        <v>NatOnsite</v>
      </c>
      <c r="H55" s="45"/>
    </row>
    <row r="56" spans="1:8" s="309" customFormat="1" ht="18" customHeight="1">
      <c r="A56" s="552"/>
      <c r="B56" s="804"/>
      <c r="C56" s="807"/>
      <c r="D56" s="797" t="str">
        <f>Calculator!D56</f>
        <v>6-20%</v>
      </c>
      <c r="E56" s="798"/>
      <c r="F56" s="340"/>
      <c r="G56" s="814"/>
      <c r="H56" s="45"/>
    </row>
    <row r="57" spans="1:8" s="309" customFormat="1" ht="18" customHeight="1">
      <c r="A57" s="552"/>
      <c r="B57" s="804"/>
      <c r="C57" s="807"/>
      <c r="D57" s="797" t="str">
        <f>Calculator!D57</f>
        <v>21-60%</v>
      </c>
      <c r="E57" s="798"/>
      <c r="F57" s="340"/>
      <c r="G57" s="814"/>
      <c r="H57" s="45"/>
    </row>
    <row r="58" spans="1:8" s="309" customFormat="1" ht="18" customHeight="1">
      <c r="A58" s="552"/>
      <c r="B58" s="804"/>
      <c r="C58" s="807"/>
      <c r="D58" s="797" t="str">
        <f>Calculator!D58</f>
        <v>61-90%</v>
      </c>
      <c r="E58" s="798"/>
      <c r="F58" s="340"/>
      <c r="G58" s="814"/>
      <c r="H58" s="45"/>
    </row>
    <row r="59" spans="1:8" s="309" customFormat="1" ht="18" customHeight="1" thickBot="1">
      <c r="A59" s="553"/>
      <c r="B59" s="811"/>
      <c r="C59" s="812"/>
      <c r="D59" s="801" t="str">
        <f>Calculator!D59</f>
        <v>&gt;90%</v>
      </c>
      <c r="E59" s="802"/>
      <c r="F59" s="329"/>
      <c r="G59" s="815"/>
      <c r="H59" s="45"/>
    </row>
    <row r="60" spans="1:8" s="285" customFormat="1" ht="18" customHeight="1">
      <c r="A60" s="572">
        <f>Calculator!A60</f>
        <v>12</v>
      </c>
      <c r="B60" s="629" t="str">
        <f>Calculator!B60</f>
        <v>What is the area-weighted distance to other patches of natural land cover?</v>
      </c>
      <c r="C60" s="629"/>
      <c r="D60" s="629"/>
      <c r="E60" s="629"/>
      <c r="F60" s="629"/>
      <c r="G60" s="630"/>
      <c r="H60" s="257"/>
    </row>
    <row r="61" spans="1:8" s="285" customFormat="1" ht="18" customHeight="1">
      <c r="A61" s="573"/>
      <c r="B61" s="642" t="s">
        <v>6208</v>
      </c>
      <c r="C61" s="643"/>
      <c r="D61" s="643"/>
      <c r="E61" s="643"/>
      <c r="F61" s="643"/>
      <c r="G61" s="644"/>
      <c r="H61" s="257"/>
    </row>
    <row r="62" spans="1:8" s="309" customFormat="1" ht="18" customHeight="1" thickBot="1">
      <c r="A62" s="574"/>
      <c r="B62" s="345" t="str">
        <f>Calculator!B62</f>
        <v>Context</v>
      </c>
      <c r="C62" s="347">
        <f>Calculator!C62</f>
        <v>0.75</v>
      </c>
      <c r="D62" s="831"/>
      <c r="E62" s="832"/>
      <c r="F62" s="332"/>
      <c r="G62" s="333" t="str">
        <f>Calculator!J62</f>
        <v>PatchDist</v>
      </c>
      <c r="H62" s="45"/>
    </row>
    <row r="63" spans="1:8" s="276" customFormat="1" ht="80.099999999999994" customHeight="1">
      <c r="A63" s="551">
        <f>Calculator!A63</f>
        <v>13</v>
      </c>
      <c r="B63" s="534" t="s">
        <v>6188</v>
      </c>
      <c r="C63" s="534"/>
      <c r="D63" s="534"/>
      <c r="E63" s="534"/>
      <c r="F63" s="534"/>
      <c r="G63" s="535"/>
      <c r="H63" s="257"/>
    </row>
    <row r="64" spans="1:8" s="276" customFormat="1" ht="18" customHeight="1">
      <c r="A64" s="552"/>
      <c r="B64" s="521" t="str">
        <f>Calculator!B64</f>
        <v>Select only one choice.  Enter "1" next to the most relevant choice.</v>
      </c>
      <c r="C64" s="521"/>
      <c r="D64" s="521"/>
      <c r="E64" s="521"/>
      <c r="F64" s="521"/>
      <c r="G64" s="522"/>
    </row>
    <row r="65" spans="1:8" s="309" customFormat="1" ht="18" customHeight="1">
      <c r="A65" s="552"/>
      <c r="B65" s="803" t="str">
        <f>Calculator!B65</f>
        <v>Vegetation</v>
      </c>
      <c r="C65" s="806">
        <f>Calculator!C65</f>
        <v>0.8</v>
      </c>
      <c r="D65" s="821" t="str">
        <f>Calculator!D65</f>
        <v>&lt;15 ft</v>
      </c>
      <c r="E65" s="822"/>
      <c r="F65" s="343"/>
      <c r="G65" s="794" t="str">
        <f>Calculator!J65</f>
        <v>BuffWidth</v>
      </c>
      <c r="H65" s="45"/>
    </row>
    <row r="66" spans="1:8" s="309" customFormat="1" ht="18" customHeight="1">
      <c r="A66" s="552"/>
      <c r="B66" s="804"/>
      <c r="C66" s="807"/>
      <c r="D66" s="821" t="str">
        <f>Calculator!D66</f>
        <v>16-50 ft</v>
      </c>
      <c r="E66" s="822"/>
      <c r="F66" s="340"/>
      <c r="G66" s="795"/>
      <c r="H66" s="45" t="s">
        <v>5991</v>
      </c>
    </row>
    <row r="67" spans="1:8" s="309" customFormat="1" ht="18" customHeight="1">
      <c r="A67" s="552"/>
      <c r="B67" s="804"/>
      <c r="C67" s="807"/>
      <c r="D67" s="821" t="str">
        <f>Calculator!D67</f>
        <v>51-100 ft</v>
      </c>
      <c r="E67" s="822"/>
      <c r="F67" s="340"/>
      <c r="G67" s="795"/>
      <c r="H67" s="45"/>
    </row>
    <row r="68" spans="1:8" s="309" customFormat="1" ht="18" customHeight="1">
      <c r="A68" s="552"/>
      <c r="B68" s="804"/>
      <c r="C68" s="807"/>
      <c r="D68" s="821" t="str">
        <f>Calculator!D68</f>
        <v>101-300 ft</v>
      </c>
      <c r="E68" s="822"/>
      <c r="F68" s="340"/>
      <c r="G68" s="795"/>
      <c r="H68" s="45"/>
    </row>
    <row r="69" spans="1:8" s="309" customFormat="1" ht="18" customHeight="1">
      <c r="A69" s="552"/>
      <c r="B69" s="804"/>
      <c r="C69" s="807"/>
      <c r="D69" s="821" t="str">
        <f>Calculator!D69</f>
        <v>301-600 ft</v>
      </c>
      <c r="E69" s="822"/>
      <c r="F69" s="340"/>
      <c r="G69" s="795"/>
      <c r="H69" s="45"/>
    </row>
    <row r="70" spans="1:8" s="309" customFormat="1" ht="18" customHeight="1">
      <c r="A70" s="552"/>
      <c r="B70" s="804"/>
      <c r="C70" s="807"/>
      <c r="D70" s="821" t="str">
        <f>Calculator!D70</f>
        <v>601-900 ft</v>
      </c>
      <c r="E70" s="822"/>
      <c r="F70" s="340"/>
      <c r="G70" s="795"/>
      <c r="H70" s="45"/>
    </row>
    <row r="71" spans="1:8" s="309" customFormat="1" ht="18" customHeight="1" thickBot="1">
      <c r="A71" s="553"/>
      <c r="B71" s="811"/>
      <c r="C71" s="812"/>
      <c r="D71" s="825" t="str">
        <f>Calculator!D71</f>
        <v>&gt;900 ft</v>
      </c>
      <c r="E71" s="826"/>
      <c r="F71" s="329"/>
      <c r="G71" s="820"/>
      <c r="H71" s="45"/>
    </row>
    <row r="72" spans="1:8" s="276" customFormat="1" ht="18" customHeight="1">
      <c r="A72" s="551">
        <f>Calculator!A72</f>
        <v>14</v>
      </c>
      <c r="B72" s="534" t="str">
        <f>Calculator!B72</f>
        <v xml:space="preserve">What proportion of the project site contains tree canopy? </v>
      </c>
      <c r="C72" s="534"/>
      <c r="D72" s="534"/>
      <c r="E72" s="534"/>
      <c r="F72" s="534"/>
      <c r="G72" s="535"/>
      <c r="H72" s="257"/>
    </row>
    <row r="73" spans="1:8" s="276" customFormat="1" ht="18" customHeight="1">
      <c r="A73" s="552"/>
      <c r="B73" s="521" t="str">
        <f>Calculator!B73</f>
        <v>Select only one choice.  Enter "1" next to the most relevant choice.</v>
      </c>
      <c r="C73" s="521"/>
      <c r="D73" s="521"/>
      <c r="E73" s="521"/>
      <c r="F73" s="521"/>
      <c r="G73" s="522"/>
      <c r="H73" s="257"/>
    </row>
    <row r="74" spans="1:8" s="309" customFormat="1" ht="18" customHeight="1">
      <c r="A74" s="552"/>
      <c r="B74" s="803" t="str">
        <f>Calculator!B74</f>
        <v>Vegetation</v>
      </c>
      <c r="C74" s="806">
        <f>Calculator!C74</f>
        <v>0.4</v>
      </c>
      <c r="D74" s="833" t="str">
        <f>Calculator!D74</f>
        <v>None</v>
      </c>
      <c r="E74" s="834"/>
      <c r="F74" s="343"/>
      <c r="G74" s="814" t="str">
        <f>Calculator!J74</f>
        <v>Trees</v>
      </c>
      <c r="H74" s="45"/>
    </row>
    <row r="75" spans="1:8" s="309" customFormat="1" ht="18" customHeight="1">
      <c r="A75" s="552"/>
      <c r="B75" s="804"/>
      <c r="C75" s="807"/>
      <c r="D75" s="821" t="s">
        <v>6139</v>
      </c>
      <c r="E75" s="822"/>
      <c r="F75" s="340"/>
      <c r="G75" s="814"/>
      <c r="H75" s="45"/>
    </row>
    <row r="76" spans="1:8" s="309" customFormat="1" ht="18" customHeight="1">
      <c r="A76" s="552"/>
      <c r="B76" s="804"/>
      <c r="C76" s="807"/>
      <c r="D76" s="821" t="s">
        <v>6041</v>
      </c>
      <c r="E76" s="822"/>
      <c r="F76" s="340"/>
      <c r="G76" s="814"/>
      <c r="H76" s="45"/>
    </row>
    <row r="77" spans="1:8" s="309" customFormat="1" ht="18" customHeight="1">
      <c r="A77" s="552"/>
      <c r="B77" s="804"/>
      <c r="C77" s="807"/>
      <c r="D77" s="821" t="s">
        <v>6042</v>
      </c>
      <c r="E77" s="822"/>
      <c r="F77" s="340"/>
      <c r="G77" s="814"/>
      <c r="H77" s="45"/>
    </row>
    <row r="78" spans="1:8" s="309" customFormat="1" ht="18" customHeight="1">
      <c r="A78" s="552"/>
      <c r="B78" s="804"/>
      <c r="C78" s="807"/>
      <c r="D78" s="821" t="s">
        <v>6043</v>
      </c>
      <c r="E78" s="822"/>
      <c r="F78" s="340"/>
      <c r="G78" s="814"/>
      <c r="H78" s="45"/>
    </row>
    <row r="79" spans="1:8" s="309" customFormat="1" ht="18" customHeight="1">
      <c r="A79" s="552"/>
      <c r="B79" s="804"/>
      <c r="C79" s="807"/>
      <c r="D79" s="821" t="s">
        <v>6044</v>
      </c>
      <c r="E79" s="822"/>
      <c r="F79" s="340"/>
      <c r="G79" s="814"/>
      <c r="H79" s="45"/>
    </row>
    <row r="80" spans="1:8" s="309" customFormat="1" ht="18" customHeight="1" thickBot="1">
      <c r="A80" s="553"/>
      <c r="B80" s="811"/>
      <c r="C80" s="812"/>
      <c r="D80" s="825" t="s">
        <v>1</v>
      </c>
      <c r="E80" s="826"/>
      <c r="F80" s="329"/>
      <c r="G80" s="815"/>
      <c r="H80" s="45"/>
    </row>
    <row r="81" spans="1:8" s="276" customFormat="1" ht="69" customHeight="1">
      <c r="A81" s="551">
        <f>Calculator!A81</f>
        <v>15</v>
      </c>
      <c r="B81" s="534" t="s">
        <v>6183</v>
      </c>
      <c r="C81" s="534"/>
      <c r="D81" s="534"/>
      <c r="E81" s="534"/>
      <c r="F81" s="534"/>
      <c r="G81" s="535"/>
      <c r="H81" s="257"/>
    </row>
    <row r="82" spans="1:8" s="276" customFormat="1" ht="54" customHeight="1">
      <c r="A82" s="552"/>
      <c r="B82" s="631" t="s">
        <v>6197</v>
      </c>
      <c r="C82" s="536"/>
      <c r="D82" s="536"/>
      <c r="E82" s="536"/>
      <c r="F82" s="536"/>
      <c r="G82" s="537"/>
      <c r="H82" s="257"/>
    </row>
    <row r="83" spans="1:8" s="276" customFormat="1" ht="35.1" customHeight="1">
      <c r="A83" s="552"/>
      <c r="B83" s="536" t="s">
        <v>6117</v>
      </c>
      <c r="C83" s="536"/>
      <c r="D83" s="536"/>
      <c r="E83" s="536"/>
      <c r="F83" s="536"/>
      <c r="G83" s="537"/>
      <c r="H83" s="257"/>
    </row>
    <row r="84" spans="1:8" s="276" customFormat="1" ht="18" customHeight="1">
      <c r="A84" s="552"/>
      <c r="B84" s="521" t="str">
        <f>Calculator!B84</f>
        <v>Select only one choice.  Enter "1" next to the most relevant choice.</v>
      </c>
      <c r="C84" s="521"/>
      <c r="D84" s="521"/>
      <c r="E84" s="521"/>
      <c r="F84" s="521"/>
      <c r="G84" s="522"/>
      <c r="H84" s="257"/>
    </row>
    <row r="85" spans="1:8" s="309" customFormat="1" ht="18" customHeight="1">
      <c r="A85" s="552"/>
      <c r="B85" s="835" t="str">
        <f>Calculator!B85</f>
        <v>Risk</v>
      </c>
      <c r="C85" s="806">
        <f>Calculator!C85</f>
        <v>0.64285714285714279</v>
      </c>
      <c r="D85" s="797" t="str">
        <f>Calculator!D85</f>
        <v>None</v>
      </c>
      <c r="E85" s="798"/>
      <c r="F85" s="343"/>
      <c r="G85" s="794" t="str">
        <f>Calculator!J85</f>
        <v>BankAlt</v>
      </c>
      <c r="H85" s="45"/>
    </row>
    <row r="86" spans="1:8" s="309" customFormat="1" ht="18" customHeight="1">
      <c r="A86" s="552"/>
      <c r="B86" s="836"/>
      <c r="C86" s="807"/>
      <c r="D86" s="797" t="str">
        <f>Calculator!D86</f>
        <v>Trace to 10%</v>
      </c>
      <c r="E86" s="798"/>
      <c r="F86" s="340"/>
      <c r="G86" s="795"/>
      <c r="H86" s="45"/>
    </row>
    <row r="87" spans="1:8" s="309" customFormat="1" ht="18" customHeight="1">
      <c r="A87" s="552"/>
      <c r="B87" s="836"/>
      <c r="C87" s="807"/>
      <c r="D87" s="797" t="str">
        <f>Calculator!D87</f>
        <v>11-25%</v>
      </c>
      <c r="E87" s="798"/>
      <c r="F87" s="340"/>
      <c r="G87" s="795"/>
      <c r="H87" s="45"/>
    </row>
    <row r="88" spans="1:8" s="309" customFormat="1" ht="18" customHeight="1">
      <c r="A88" s="552"/>
      <c r="B88" s="836"/>
      <c r="C88" s="807"/>
      <c r="D88" s="797" t="str">
        <f>Calculator!D88</f>
        <v>26-50%</v>
      </c>
      <c r="E88" s="798"/>
      <c r="F88" s="340"/>
      <c r="G88" s="795"/>
      <c r="H88" s="45"/>
    </row>
    <row r="89" spans="1:8" s="309" customFormat="1" ht="18" customHeight="1">
      <c r="A89" s="552"/>
      <c r="B89" s="836"/>
      <c r="C89" s="807"/>
      <c r="D89" s="797" t="str">
        <f>Calculator!D89</f>
        <v>51-75%</v>
      </c>
      <c r="E89" s="798"/>
      <c r="F89" s="340"/>
      <c r="G89" s="795"/>
      <c r="H89" s="45"/>
    </row>
    <row r="90" spans="1:8" s="309" customFormat="1" ht="18" customHeight="1">
      <c r="A90" s="552"/>
      <c r="B90" s="836"/>
      <c r="C90" s="807"/>
      <c r="D90" s="797" t="str">
        <f>Calculator!D90</f>
        <v>76-90%</v>
      </c>
      <c r="E90" s="798"/>
      <c r="F90" s="340"/>
      <c r="G90" s="795"/>
      <c r="H90" s="45"/>
    </row>
    <row r="91" spans="1:8" s="309" customFormat="1" ht="18" customHeight="1" thickBot="1">
      <c r="A91" s="553"/>
      <c r="B91" s="837"/>
      <c r="C91" s="812"/>
      <c r="D91" s="801" t="str">
        <f>Calculator!D91</f>
        <v>&gt;90%</v>
      </c>
      <c r="E91" s="802"/>
      <c r="F91" s="329"/>
      <c r="G91" s="820"/>
      <c r="H91" s="45"/>
    </row>
    <row r="92" spans="1:8" s="276" customFormat="1" ht="54" customHeight="1">
      <c r="A92" s="551">
        <f>Calculator!A92</f>
        <v>16</v>
      </c>
      <c r="B92" s="534" t="str">
        <f>Calculator!B92</f>
        <v>How much has the extent (flooded width), depth, frequency, duration, and timing of inundation to this project site, by overbank flow, been altered by upriver dams and diversion channels? (compared with a hydrograph from before they were constructed)</v>
      </c>
      <c r="C92" s="534"/>
      <c r="D92" s="534"/>
      <c r="E92" s="534"/>
      <c r="F92" s="534"/>
      <c r="G92" s="535"/>
      <c r="H92" s="257"/>
    </row>
    <row r="93" spans="1:8" s="45" customFormat="1" ht="18" customHeight="1">
      <c r="A93" s="552"/>
      <c r="B93" s="521" t="str">
        <f>Calculator!B93</f>
        <v>Select only one choice.  Enter "1" next to the most relevant choice.</v>
      </c>
      <c r="C93" s="521"/>
      <c r="D93" s="521"/>
      <c r="E93" s="521"/>
      <c r="F93" s="521"/>
      <c r="G93" s="522"/>
    </row>
    <row r="94" spans="1:8" s="309" customFormat="1" ht="18" customHeight="1">
      <c r="A94" s="552"/>
      <c r="B94" s="803" t="str">
        <f>Calculator!B94</f>
        <v>Risk</v>
      </c>
      <c r="C94" s="806">
        <f>Calculator!C94</f>
        <v>0.42857142857142855</v>
      </c>
      <c r="D94" s="797" t="str">
        <f>Calculator!D94</f>
        <v>No dams</v>
      </c>
      <c r="E94" s="798"/>
      <c r="F94" s="340"/>
      <c r="G94" s="814" t="str">
        <f>Calculator!J94</f>
        <v>Dam</v>
      </c>
      <c r="H94" s="45"/>
    </row>
    <row r="95" spans="1:8" s="309" customFormat="1" ht="18" customHeight="1">
      <c r="A95" s="552"/>
      <c r="B95" s="804"/>
      <c r="C95" s="807"/>
      <c r="D95" s="797" t="str">
        <f>Calculator!D95</f>
        <v>Less extensive, but noticeable</v>
      </c>
      <c r="E95" s="798"/>
      <c r="F95" s="340"/>
      <c r="G95" s="814"/>
      <c r="H95" s="45"/>
    </row>
    <row r="96" spans="1:8" s="309" customFormat="1" ht="18" customHeight="1">
      <c r="A96" s="552"/>
      <c r="B96" s="804"/>
      <c r="C96" s="807"/>
      <c r="D96" s="797" t="str">
        <f>Calculator!D96</f>
        <v>Extensive (&gt;50% of the project site affected) OR severe</v>
      </c>
      <c r="E96" s="798"/>
      <c r="F96" s="340"/>
      <c r="G96" s="814"/>
      <c r="H96" s="45"/>
    </row>
    <row r="97" spans="1:8" s="309" customFormat="1" ht="18" customHeight="1">
      <c r="A97" s="552"/>
      <c r="B97" s="804"/>
      <c r="C97" s="807"/>
      <c r="D97" s="797" t="str">
        <f>Calculator!D97</f>
        <v>Extensive (&gt;50% of the project site affected) AND severe</v>
      </c>
      <c r="E97" s="798"/>
      <c r="F97" s="340"/>
      <c r="G97" s="814"/>
      <c r="H97" s="45"/>
    </row>
    <row r="98" spans="1:8" s="309" customFormat="1" ht="18" customHeight="1">
      <c r="A98" s="552"/>
      <c r="B98" s="835"/>
      <c r="C98" s="838"/>
      <c r="D98" s="797" t="str">
        <f>Calculator!D98</f>
        <v>Unknown</v>
      </c>
      <c r="E98" s="798"/>
      <c r="F98" s="340"/>
      <c r="G98" s="814"/>
      <c r="H98" s="45"/>
    </row>
    <row r="99" spans="1:8" s="309" customFormat="1" ht="18" customHeight="1" thickBot="1">
      <c r="A99" s="553"/>
      <c r="B99" s="811"/>
      <c r="C99" s="812"/>
      <c r="D99" s="801"/>
      <c r="E99" s="802"/>
      <c r="F99" s="335"/>
      <c r="G99" s="815"/>
      <c r="H99" s="45"/>
    </row>
    <row r="100" spans="1:8" s="285" customFormat="1" ht="69" customHeight="1">
      <c r="A100" s="551">
        <f>Calculator!A100</f>
        <v>17</v>
      </c>
      <c r="B100" s="663" t="s">
        <v>6127</v>
      </c>
      <c r="C100" s="663"/>
      <c r="D100" s="663"/>
      <c r="E100" s="663"/>
      <c r="F100" s="663"/>
      <c r="G100" s="664"/>
      <c r="H100" s="257"/>
    </row>
    <row r="101" spans="1:8" s="309" customFormat="1" ht="18" customHeight="1">
      <c r="A101" s="552"/>
      <c r="B101" s="521" t="str">
        <f>Calculator!B101</f>
        <v>Select only one choice.  Enter "1" next to the most relevant choice.</v>
      </c>
      <c r="C101" s="521"/>
      <c r="D101" s="521"/>
      <c r="E101" s="521"/>
      <c r="F101" s="521"/>
      <c r="G101" s="522"/>
      <c r="H101" s="45"/>
    </row>
    <row r="102" spans="1:8" s="309" customFormat="1" ht="18" customHeight="1">
      <c r="A102" s="552"/>
      <c r="B102" s="803" t="str">
        <f>Calculator!B102</f>
        <v>Risk</v>
      </c>
      <c r="C102" s="806">
        <f>Calculator!C102</f>
        <v>0.64285714285714279</v>
      </c>
      <c r="D102" s="797" t="str">
        <f>Calculator!D102</f>
        <v>No restrictive levees, dikes, or roadbeds</v>
      </c>
      <c r="E102" s="798"/>
      <c r="F102" s="346"/>
      <c r="G102" s="794" t="str">
        <f>Calculator!J102</f>
        <v>Levee</v>
      </c>
      <c r="H102" s="45"/>
    </row>
    <row r="103" spans="1:8" s="309" customFormat="1" ht="18" customHeight="1">
      <c r="A103" s="552"/>
      <c r="B103" s="804"/>
      <c r="C103" s="807"/>
      <c r="D103" s="797" t="str">
        <f>Calculator!D103</f>
        <v>Less extensive, but noticeable</v>
      </c>
      <c r="E103" s="798"/>
      <c r="F103" s="340"/>
      <c r="G103" s="795"/>
      <c r="H103" s="45"/>
    </row>
    <row r="104" spans="1:8" s="309" customFormat="1" ht="18" customHeight="1">
      <c r="A104" s="552"/>
      <c r="B104" s="804"/>
      <c r="C104" s="807"/>
      <c r="D104" s="797" t="str">
        <f>Calculator!D104</f>
        <v>Extensive (&gt;50% of the project site affected) OR severe</v>
      </c>
      <c r="E104" s="798"/>
      <c r="F104" s="340"/>
      <c r="G104" s="795"/>
      <c r="H104" s="45"/>
    </row>
    <row r="105" spans="1:8" s="309" customFormat="1" ht="18" customHeight="1" thickBot="1">
      <c r="A105" s="553"/>
      <c r="B105" s="811"/>
      <c r="C105" s="812"/>
      <c r="D105" s="801" t="str">
        <f>Calculator!D105</f>
        <v>Extensive (&gt;50% of the project site affected) AND severe</v>
      </c>
      <c r="E105" s="802"/>
      <c r="F105" s="332"/>
      <c r="G105" s="820"/>
      <c r="H105" s="45"/>
    </row>
    <row r="106" spans="1:8" s="276" customFormat="1" ht="35.1" customHeight="1">
      <c r="A106" s="551">
        <f>Calculator!A106</f>
        <v>18</v>
      </c>
      <c r="B106" s="534" t="str">
        <f>Calculator!B106</f>
        <v>How much of the project site has been artificially excavated (e.g.; for gravel) but is not a pond that holds water year-round?</v>
      </c>
      <c r="C106" s="534"/>
      <c r="D106" s="534"/>
      <c r="E106" s="534"/>
      <c r="F106" s="534"/>
      <c r="G106" s="535"/>
    </row>
    <row r="107" spans="1:8" s="45" customFormat="1" ht="18" customHeight="1">
      <c r="A107" s="552"/>
      <c r="B107" s="521" t="str">
        <f>Calculator!B107</f>
        <v>Select only one choice.  Enter "1" next to the most relevant choice.</v>
      </c>
      <c r="C107" s="521"/>
      <c r="D107" s="521"/>
      <c r="E107" s="521"/>
      <c r="F107" s="521"/>
      <c r="G107" s="522"/>
    </row>
    <row r="108" spans="1:8" s="309" customFormat="1" ht="18" customHeight="1">
      <c r="A108" s="552"/>
      <c r="B108" s="803" t="str">
        <f>Calculator!B108</f>
        <v>Risk</v>
      </c>
      <c r="C108" s="806">
        <f>Calculator!C108</f>
        <v>0.21428571428571427</v>
      </c>
      <c r="D108" s="844" t="str">
        <f>Calculator!D108</f>
        <v>None</v>
      </c>
      <c r="E108" s="845"/>
      <c r="F108" s="340"/>
      <c r="G108" s="794" t="str">
        <f>Calculator!J108</f>
        <v>Excav</v>
      </c>
      <c r="H108" s="45"/>
    </row>
    <row r="109" spans="1:8" s="309" customFormat="1" ht="18" customHeight="1">
      <c r="A109" s="552"/>
      <c r="B109" s="804"/>
      <c r="C109" s="807"/>
      <c r="D109" s="848" t="str">
        <f>Calculator!D109</f>
        <v>Some (1-5%)</v>
      </c>
      <c r="E109" s="849"/>
      <c r="F109" s="340"/>
      <c r="G109" s="795"/>
      <c r="H109" s="45"/>
    </row>
    <row r="110" spans="1:8" s="309" customFormat="1" ht="18" customHeight="1" thickBot="1">
      <c r="A110" s="553"/>
      <c r="B110" s="811"/>
      <c r="C110" s="812"/>
      <c r="D110" s="846" t="str">
        <f>Calculator!D110</f>
        <v>Extensive (&gt;5% of the project site)</v>
      </c>
      <c r="E110" s="847"/>
      <c r="F110" s="332"/>
      <c r="G110" s="820"/>
      <c r="H110" s="45"/>
    </row>
    <row r="111" spans="1:8" s="276" customFormat="1" ht="35.1" customHeight="1">
      <c r="A111" s="551">
        <f>Calculator!A111</f>
        <v>19</v>
      </c>
      <c r="B111" s="534" t="str">
        <f>Calculator!B111</f>
        <v>To what extent has artificial drainage (by ditches or drain tiles) within the project site decreased the extent and duration of flooding on-site?</v>
      </c>
      <c r="C111" s="534"/>
      <c r="D111" s="534"/>
      <c r="E111" s="534"/>
      <c r="F111" s="534"/>
      <c r="G111" s="535"/>
      <c r="H111" s="257"/>
    </row>
    <row r="112" spans="1:8" s="45" customFormat="1" ht="18" customHeight="1">
      <c r="A112" s="552"/>
      <c r="B112" s="521" t="str">
        <f>Calculator!B112</f>
        <v>Select only one choice.  Enter "1" next to the most relevant choice.</v>
      </c>
      <c r="C112" s="521"/>
      <c r="D112" s="521"/>
      <c r="E112" s="521"/>
      <c r="F112" s="521"/>
      <c r="G112" s="522"/>
    </row>
    <row r="113" spans="1:8" s="309" customFormat="1" ht="18" customHeight="1">
      <c r="A113" s="552"/>
      <c r="B113" s="835" t="str">
        <f>Calculator!B113</f>
        <v>Risk</v>
      </c>
      <c r="C113" s="838">
        <f>Calculator!C113</f>
        <v>0.14285714285714285</v>
      </c>
      <c r="D113" s="797" t="str">
        <f>Calculator!D113</f>
        <v>No artificial drainage</v>
      </c>
      <c r="E113" s="798"/>
      <c r="F113" s="340"/>
      <c r="G113" s="813" t="str">
        <f>Calculator!J113</f>
        <v>Ditch</v>
      </c>
      <c r="H113" s="45"/>
    </row>
    <row r="114" spans="1:8" s="309" customFormat="1" ht="18" customHeight="1">
      <c r="A114" s="552"/>
      <c r="B114" s="836"/>
      <c r="C114" s="839"/>
      <c r="D114" s="797" t="str">
        <f>Calculator!D114</f>
        <v>Less extensive, but noticeable</v>
      </c>
      <c r="E114" s="798"/>
      <c r="F114" s="340"/>
      <c r="G114" s="814"/>
      <c r="H114" s="310"/>
    </row>
    <row r="115" spans="1:8" s="309" customFormat="1" ht="18" customHeight="1">
      <c r="A115" s="552"/>
      <c r="B115" s="836"/>
      <c r="C115" s="839"/>
      <c r="D115" s="797" t="str">
        <f>Calculator!D115</f>
        <v>Extensive (&gt;90% of the project site affected) OR severe</v>
      </c>
      <c r="E115" s="798"/>
      <c r="F115" s="340"/>
      <c r="G115" s="814"/>
      <c r="H115" s="310"/>
    </row>
    <row r="116" spans="1:8" s="309" customFormat="1" ht="18" customHeight="1">
      <c r="A116" s="552"/>
      <c r="B116" s="836"/>
      <c r="C116" s="839"/>
      <c r="D116" s="797" t="str">
        <f>Calculator!D116</f>
        <v>Extensive (&gt;90% of the project site affected) AND severe</v>
      </c>
      <c r="E116" s="798"/>
      <c r="F116" s="343"/>
      <c r="G116" s="814"/>
      <c r="H116" s="310"/>
    </row>
    <row r="117" spans="1:8" s="309" customFormat="1" ht="18" customHeight="1">
      <c r="A117" s="552"/>
      <c r="B117" s="836"/>
      <c r="C117" s="839"/>
      <c r="D117" s="797" t="str">
        <f>Calculator!D117</f>
        <v>Unknown</v>
      </c>
      <c r="E117" s="798"/>
      <c r="F117" s="340"/>
      <c r="G117" s="814"/>
      <c r="H117" s="310"/>
    </row>
    <row r="118" spans="1:8" s="309" customFormat="1" ht="18" customHeight="1" thickBot="1">
      <c r="A118" s="553"/>
      <c r="B118" s="837"/>
      <c r="C118" s="840"/>
      <c r="D118" s="801"/>
      <c r="E118" s="802"/>
      <c r="F118" s="335"/>
      <c r="G118" s="815"/>
      <c r="H118" s="310"/>
    </row>
    <row r="119" spans="1:8" s="280" customFormat="1" ht="39.75" customHeight="1" thickBot="1">
      <c r="A119" s="841" t="str">
        <f>Calculator!A119</f>
        <v>Obtain answers from Project Site Visit.</v>
      </c>
      <c r="B119" s="842"/>
      <c r="C119" s="842"/>
      <c r="D119" s="842"/>
      <c r="E119" s="842"/>
      <c r="F119" s="842"/>
      <c r="G119" s="843"/>
      <c r="H119" s="292"/>
    </row>
    <row r="120" spans="1:8" s="276" customFormat="1" ht="35.1" customHeight="1">
      <c r="A120" s="551">
        <f>Calculator!A120</f>
        <v>20</v>
      </c>
      <c r="B120" s="534" t="str">
        <f>Calculator!B120</f>
        <v>What proportion of the project site is currently grazed in a manner that has visibly and persistently altered the vegetation structure (i.e.; incomplete recovery between years)?</v>
      </c>
      <c r="C120" s="534"/>
      <c r="D120" s="534"/>
      <c r="E120" s="534"/>
      <c r="F120" s="534"/>
      <c r="G120" s="535"/>
      <c r="H120" s="257"/>
    </row>
    <row r="121" spans="1:8" s="45" customFormat="1" ht="18" customHeight="1">
      <c r="A121" s="552"/>
      <c r="B121" s="521" t="str">
        <f>Calculator!B121</f>
        <v>Select only one choice.  Enter "1" next to the most relevant choice.</v>
      </c>
      <c r="C121" s="521"/>
      <c r="D121" s="521"/>
      <c r="E121" s="521"/>
      <c r="F121" s="521"/>
      <c r="G121" s="522"/>
      <c r="H121" s="42"/>
    </row>
    <row r="122" spans="1:8" s="309" customFormat="1" ht="18" customHeight="1">
      <c r="A122" s="552"/>
      <c r="B122" s="803" t="str">
        <f>Calculator!B122</f>
        <v>Risk</v>
      </c>
      <c r="C122" s="806">
        <f>Calculator!C122</f>
        <v>0.21428571428571427</v>
      </c>
      <c r="D122" s="844" t="str">
        <f>Calculator!D122</f>
        <v>None, or no access to large grazing livestock</v>
      </c>
      <c r="E122" s="845"/>
      <c r="F122" s="340"/>
      <c r="G122" s="814" t="str">
        <f>Calculator!J122</f>
        <v>Grazed</v>
      </c>
      <c r="H122" s="45"/>
    </row>
    <row r="123" spans="1:8" s="309" customFormat="1" ht="18" customHeight="1">
      <c r="A123" s="552"/>
      <c r="B123" s="804"/>
      <c r="C123" s="807"/>
      <c r="D123" s="797" t="str">
        <f>Calculator!D123</f>
        <v>Some (1-5%)</v>
      </c>
      <c r="E123" s="798"/>
      <c r="F123" s="343"/>
      <c r="G123" s="814"/>
      <c r="H123" s="45"/>
    </row>
    <row r="124" spans="1:8" s="309" customFormat="1" ht="18" customHeight="1" thickBot="1">
      <c r="A124" s="553"/>
      <c r="B124" s="811"/>
      <c r="C124" s="812"/>
      <c r="D124" s="846" t="str">
        <f>Calculator!D124</f>
        <v>Extensive (&gt;5% of the project site)</v>
      </c>
      <c r="E124" s="847"/>
      <c r="F124" s="332"/>
      <c r="G124" s="815"/>
      <c r="H124" s="45"/>
    </row>
    <row r="125" spans="1:8" s="276" customFormat="1" ht="18" customHeight="1">
      <c r="A125" s="551">
        <f>Calculator!A125</f>
        <v>21</v>
      </c>
      <c r="B125" s="534" t="str">
        <f>Calculator!B125</f>
        <v xml:space="preserve">Which other type of agricultural use occurs most extensively and frequently within the project site? </v>
      </c>
      <c r="C125" s="534"/>
      <c r="D125" s="534"/>
      <c r="E125" s="534"/>
      <c r="F125" s="534"/>
      <c r="G125" s="535"/>
      <c r="H125" s="257"/>
    </row>
    <row r="126" spans="1:8" s="45" customFormat="1" ht="18" customHeight="1">
      <c r="A126" s="552"/>
      <c r="B126" s="521" t="str">
        <f>Calculator!B126</f>
        <v>Select only one choice.  Enter "1" next to the most relevant choice.</v>
      </c>
      <c r="C126" s="521"/>
      <c r="D126" s="521"/>
      <c r="E126" s="521"/>
      <c r="F126" s="521"/>
      <c r="G126" s="522"/>
    </row>
    <row r="127" spans="1:8" s="309" customFormat="1" ht="18" customHeight="1">
      <c r="A127" s="552"/>
      <c r="B127" s="803" t="str">
        <f>Calculator!B127</f>
        <v>Risk</v>
      </c>
      <c r="C127" s="806">
        <f>Calculator!C127</f>
        <v>0.21428571428571427</v>
      </c>
      <c r="D127" s="833" t="str">
        <f>Calculator!D127</f>
        <v>No agricultural use</v>
      </c>
      <c r="E127" s="834"/>
      <c r="F127" s="343"/>
      <c r="G127" s="794" t="str">
        <f>Calculator!J127</f>
        <v>AgType</v>
      </c>
      <c r="H127" s="45"/>
    </row>
    <row r="128" spans="1:8" s="309" customFormat="1" ht="18" customHeight="1">
      <c r="A128" s="552"/>
      <c r="B128" s="804"/>
      <c r="C128" s="807"/>
      <c r="D128" s="821" t="str">
        <f>Calculator!D128</f>
        <v>Hayfield, Ryegrass, Grainfield</v>
      </c>
      <c r="E128" s="822"/>
      <c r="F128" s="340"/>
      <c r="G128" s="795"/>
      <c r="H128" s="45"/>
    </row>
    <row r="129" spans="1:8" s="309" customFormat="1" ht="18" customHeight="1">
      <c r="A129" s="552"/>
      <c r="B129" s="804"/>
      <c r="C129" s="807"/>
      <c r="D129" s="797" t="str">
        <f>Calculator!D129</f>
        <v>Non-irrigated herbaceous row crops</v>
      </c>
      <c r="E129" s="798"/>
      <c r="F129" s="340"/>
      <c r="G129" s="795"/>
      <c r="H129" s="45"/>
    </row>
    <row r="130" spans="1:8" s="309" customFormat="1" ht="18" customHeight="1">
      <c r="A130" s="552"/>
      <c r="B130" s="804"/>
      <c r="C130" s="807"/>
      <c r="D130" s="797" t="str">
        <f>Calculator!D130</f>
        <v>Irrigated herbaceous row crops</v>
      </c>
      <c r="E130" s="798"/>
      <c r="F130" s="340"/>
      <c r="G130" s="795"/>
      <c r="H130" s="45"/>
    </row>
    <row r="131" spans="1:8" s="309" customFormat="1" ht="18" customHeight="1" thickBot="1">
      <c r="A131" s="553"/>
      <c r="B131" s="811"/>
      <c r="C131" s="812"/>
      <c r="D131" s="801" t="str">
        <f>Calculator!D131</f>
        <v>Horticultural shrubs, Orchards, Vineyards</v>
      </c>
      <c r="E131" s="802"/>
      <c r="F131" s="329"/>
      <c r="G131" s="820"/>
      <c r="H131" s="45"/>
    </row>
    <row r="132" spans="1:8" s="276" customFormat="1" ht="35.1" customHeight="1">
      <c r="A132" s="551">
        <f>Calculator!A132</f>
        <v>22</v>
      </c>
      <c r="B132" s="534" t="str">
        <f>Calculator!B132</f>
        <v>To what degree has the soil on the project site been (or will be) disturbed beyond its natural state, such as disturbances caused by off-road vehicles, livestock, feral pigs, or farm machinery?</v>
      </c>
      <c r="C132" s="534"/>
      <c r="D132" s="534"/>
      <c r="E132" s="534"/>
      <c r="F132" s="534"/>
      <c r="G132" s="535"/>
      <c r="H132" s="257"/>
    </row>
    <row r="133" spans="1:8" s="45" customFormat="1" ht="18" customHeight="1">
      <c r="A133" s="552"/>
      <c r="B133" s="521" t="str">
        <f>Calculator!B133</f>
        <v>Select only one choice.  Enter "1" next to the most relevant choice.</v>
      </c>
      <c r="C133" s="521"/>
      <c r="D133" s="521"/>
      <c r="E133" s="521"/>
      <c r="F133" s="521"/>
      <c r="G133" s="522"/>
    </row>
    <row r="134" spans="1:8" s="309" customFormat="1" ht="18" customHeight="1">
      <c r="A134" s="552"/>
      <c r="B134" s="803" t="str">
        <f>Calculator!B134</f>
        <v>Risk</v>
      </c>
      <c r="C134" s="806">
        <f>Calculator!C134</f>
        <v>0.14285714285714285</v>
      </c>
      <c r="D134" s="797" t="str">
        <f>Calculator!D134</f>
        <v>No soil disturbance beyond the natural range</v>
      </c>
      <c r="E134" s="798"/>
      <c r="F134" s="343"/>
      <c r="G134" s="794" t="str">
        <f>Calculator!J134</f>
        <v>Compac</v>
      </c>
      <c r="H134" s="45"/>
    </row>
    <row r="135" spans="1:8" s="309" customFormat="1" ht="18" customHeight="1">
      <c r="A135" s="552"/>
      <c r="B135" s="804"/>
      <c r="C135" s="807"/>
      <c r="D135" s="797" t="str">
        <f>Calculator!D135</f>
        <v>No evidence, but can assume some limited disturbance</v>
      </c>
      <c r="E135" s="798"/>
      <c r="F135" s="340"/>
      <c r="G135" s="795"/>
      <c r="H135" s="45"/>
    </row>
    <row r="136" spans="1:8" s="309" customFormat="1" ht="18" customHeight="1">
      <c r="A136" s="552"/>
      <c r="B136" s="804"/>
      <c r="C136" s="807"/>
      <c r="D136" s="821" t="str">
        <f>Calculator!D136</f>
        <v>Some evidence, but limited extent</v>
      </c>
      <c r="E136" s="822"/>
      <c r="F136" s="340"/>
      <c r="G136" s="795"/>
      <c r="H136" s="45"/>
    </row>
    <row r="137" spans="1:8" s="309" customFormat="1" ht="18" customHeight="1">
      <c r="A137" s="552"/>
      <c r="B137" s="804"/>
      <c r="C137" s="807"/>
      <c r="D137" s="821" t="str">
        <f>Calculator!D137</f>
        <v>Extensive</v>
      </c>
      <c r="E137" s="822"/>
      <c r="F137" s="343"/>
      <c r="G137" s="795"/>
      <c r="H137" s="45"/>
    </row>
    <row r="138" spans="1:8" s="309" customFormat="1" ht="18" customHeight="1">
      <c r="A138" s="552"/>
      <c r="B138" s="804"/>
      <c r="C138" s="807"/>
      <c r="D138" s="821" t="str">
        <f>Calculator!D138</f>
        <v xml:space="preserve">Unknown </v>
      </c>
      <c r="E138" s="822"/>
      <c r="F138" s="340"/>
      <c r="G138" s="795"/>
      <c r="H138" s="45"/>
    </row>
    <row r="139" spans="1:8" s="309" customFormat="1" ht="18" customHeight="1" thickBot="1">
      <c r="A139" s="553"/>
      <c r="B139" s="811"/>
      <c r="C139" s="812"/>
      <c r="D139" s="801"/>
      <c r="E139" s="802"/>
      <c r="F139" s="348"/>
      <c r="G139" s="820"/>
      <c r="H139" s="45"/>
    </row>
    <row r="140" spans="1:8" s="276" customFormat="1" ht="69" customHeight="1">
      <c r="A140" s="551">
        <f>Calculator!A140</f>
        <v>23</v>
      </c>
      <c r="B140" s="534" t="s">
        <v>6198</v>
      </c>
      <c r="C140" s="534"/>
      <c r="D140" s="534"/>
      <c r="E140" s="534"/>
      <c r="F140" s="534"/>
      <c r="G140" s="535"/>
      <c r="H140" s="257"/>
    </row>
    <row r="141" spans="1:8" s="276" customFormat="1" ht="54" customHeight="1">
      <c r="A141" s="552"/>
      <c r="B141" s="536" t="s">
        <v>6199</v>
      </c>
      <c r="C141" s="536"/>
      <c r="D141" s="536"/>
      <c r="E141" s="536"/>
      <c r="F141" s="536"/>
      <c r="G141" s="537"/>
      <c r="H141" s="257"/>
    </row>
    <row r="142" spans="1:8" s="45" customFormat="1" ht="18" customHeight="1">
      <c r="A142" s="552"/>
      <c r="B142" s="565" t="s">
        <v>6011</v>
      </c>
      <c r="C142" s="565"/>
      <c r="D142" s="565"/>
      <c r="E142" s="565"/>
      <c r="F142" s="565"/>
      <c r="G142" s="566"/>
      <c r="H142" s="42"/>
    </row>
    <row r="143" spans="1:8" s="309" customFormat="1" ht="18" customHeight="1" thickBot="1">
      <c r="A143" s="553"/>
      <c r="B143" s="345" t="str">
        <f>Calculator!B143</f>
        <v>Risk</v>
      </c>
      <c r="C143" s="347">
        <f>Calculator!C143</f>
        <v>0.21428571428571427</v>
      </c>
      <c r="D143" s="831"/>
      <c r="E143" s="832"/>
      <c r="F143" s="332"/>
      <c r="G143" s="333" t="str">
        <f>Calculator!J143</f>
        <v>Incised</v>
      </c>
      <c r="H143" s="45" t="s">
        <v>5991</v>
      </c>
    </row>
    <row r="144" spans="1:8" s="276" customFormat="1" ht="80.099999999999994" customHeight="1">
      <c r="A144" s="551">
        <f>Calculator!A144</f>
        <v>24</v>
      </c>
      <c r="B144" s="534" t="s">
        <v>6167</v>
      </c>
      <c r="C144" s="534"/>
      <c r="D144" s="534"/>
      <c r="E144" s="534"/>
      <c r="F144" s="534"/>
      <c r="G144" s="535"/>
      <c r="H144" s="257"/>
    </row>
    <row r="145" spans="1:8" s="276" customFormat="1" ht="50.1" customHeight="1">
      <c r="A145" s="552"/>
      <c r="B145" s="617" t="s">
        <v>6209</v>
      </c>
      <c r="C145" s="565"/>
      <c r="D145" s="565"/>
      <c r="E145" s="565"/>
      <c r="F145" s="565"/>
      <c r="G145" s="566"/>
      <c r="H145" s="257"/>
    </row>
    <row r="146" spans="1:8" s="311" customFormat="1" ht="18" customHeight="1">
      <c r="A146" s="552"/>
      <c r="B146" s="803" t="str">
        <f>Calculator!B146</f>
        <v>Abiotic</v>
      </c>
      <c r="C146" s="806">
        <f>Calculator!C146</f>
        <v>1.7142857142857142</v>
      </c>
      <c r="D146" s="827" t="str">
        <f>Calculator!D146</f>
        <v>&gt;1 day, then dries out</v>
      </c>
      <c r="E146" s="828"/>
      <c r="F146" s="343"/>
      <c r="G146" s="813" t="str">
        <f>Calculator!J146</f>
        <v>Dur2yr</v>
      </c>
      <c r="H146" s="45"/>
    </row>
    <row r="147" spans="1:8" s="311" customFormat="1" ht="18" customHeight="1">
      <c r="A147" s="552"/>
      <c r="B147" s="804"/>
      <c r="C147" s="807"/>
      <c r="D147" s="797" t="str">
        <f>Calculator!D147</f>
        <v>&gt;2 weeks continuously, then dries out</v>
      </c>
      <c r="E147" s="798"/>
      <c r="F147" s="340"/>
      <c r="G147" s="814"/>
      <c r="H147" s="45"/>
    </row>
    <row r="148" spans="1:8" s="311" customFormat="1" ht="18" customHeight="1">
      <c r="A148" s="552"/>
      <c r="B148" s="804"/>
      <c r="C148" s="807"/>
      <c r="D148" s="797" t="str">
        <f>Calculator!D148</f>
        <v>&gt;2 months continuously, then dries out</v>
      </c>
      <c r="E148" s="798"/>
      <c r="F148" s="340"/>
      <c r="G148" s="814"/>
      <c r="H148" s="312"/>
    </row>
    <row r="149" spans="1:8" s="311" customFormat="1" ht="18" customHeight="1">
      <c r="A149" s="552"/>
      <c r="B149" s="804"/>
      <c r="C149" s="807"/>
      <c r="D149" s="797" t="str">
        <f>Calculator!D149</f>
        <v>&gt;9 months continuously, then dries out</v>
      </c>
      <c r="E149" s="798"/>
      <c r="F149" s="340"/>
      <c r="G149" s="814"/>
      <c r="H149" s="312"/>
    </row>
    <row r="150" spans="1:8" s="311" customFormat="1" ht="18" customHeight="1">
      <c r="A150" s="552"/>
      <c r="B150" s="804"/>
      <c r="C150" s="807"/>
      <c r="D150" s="797" t="str">
        <f>Calculator!D150</f>
        <v>Never dries out (most years)</v>
      </c>
      <c r="E150" s="798"/>
      <c r="F150" s="343"/>
      <c r="G150" s="814"/>
      <c r="H150" s="45"/>
    </row>
    <row r="151" spans="1:8" s="311" customFormat="1" ht="18" customHeight="1" thickBot="1">
      <c r="A151" s="553"/>
      <c r="B151" s="811"/>
      <c r="C151" s="812"/>
      <c r="D151" s="825"/>
      <c r="E151" s="826"/>
      <c r="F151" s="348"/>
      <c r="G151" s="815"/>
      <c r="H151" s="45"/>
    </row>
    <row r="152" spans="1:8" s="293" customFormat="1" ht="35.1" customHeight="1">
      <c r="A152" s="551">
        <f>Calculator!A152</f>
        <v>25</v>
      </c>
      <c r="B152" s="534" t="s">
        <v>6189</v>
      </c>
      <c r="C152" s="534"/>
      <c r="D152" s="534"/>
      <c r="E152" s="534"/>
      <c r="F152" s="534"/>
      <c r="G152" s="535"/>
      <c r="H152" s="295"/>
    </row>
    <row r="153" spans="1:8" s="312" customFormat="1" ht="18" customHeight="1">
      <c r="A153" s="552"/>
      <c r="B153" s="521" t="str">
        <f>Calculator!B153</f>
        <v>Select only one choice.  Enter "1" next to the most relevant choice.</v>
      </c>
      <c r="C153" s="521"/>
      <c r="D153" s="521"/>
      <c r="E153" s="521"/>
      <c r="F153" s="521"/>
      <c r="G153" s="522"/>
      <c r="H153" s="45"/>
    </row>
    <row r="154" spans="1:8" s="311" customFormat="1" ht="18" customHeight="1">
      <c r="A154" s="552"/>
      <c r="B154" s="804" t="str">
        <f>Calculator!B154</f>
        <v>Abiotic</v>
      </c>
      <c r="C154" s="807">
        <f>Calculator!C154</f>
        <v>0.8571428571428571</v>
      </c>
      <c r="D154" s="821" t="str">
        <f>Calculator!D154</f>
        <v>None or trace</v>
      </c>
      <c r="E154" s="822"/>
      <c r="F154" s="346"/>
      <c r="G154" s="795" t="str">
        <f>Calculator!J154</f>
        <v>Flooded10yr</v>
      </c>
      <c r="H154" s="312" t="s">
        <v>5991</v>
      </c>
    </row>
    <row r="155" spans="1:8" s="311" customFormat="1" ht="18" customHeight="1">
      <c r="A155" s="552"/>
      <c r="B155" s="804"/>
      <c r="C155" s="807"/>
      <c r="D155" s="821" t="str">
        <f>Calculator!D155</f>
        <v>1-10%</v>
      </c>
      <c r="E155" s="822"/>
      <c r="F155" s="340"/>
      <c r="G155" s="795"/>
      <c r="H155" s="312"/>
    </row>
    <row r="156" spans="1:8" s="311" customFormat="1" ht="18" customHeight="1">
      <c r="A156" s="552"/>
      <c r="B156" s="804"/>
      <c r="C156" s="807"/>
      <c r="D156" s="821" t="str">
        <f>Calculator!D156</f>
        <v>11-50%</v>
      </c>
      <c r="E156" s="822"/>
      <c r="F156" s="340"/>
      <c r="G156" s="795"/>
      <c r="H156" s="312"/>
    </row>
    <row r="157" spans="1:8" s="311" customFormat="1" ht="18" customHeight="1">
      <c r="A157" s="552"/>
      <c r="B157" s="804"/>
      <c r="C157" s="807"/>
      <c r="D157" s="821" t="str">
        <f>Calculator!D157</f>
        <v>51-90%</v>
      </c>
      <c r="E157" s="822"/>
      <c r="F157" s="340"/>
      <c r="G157" s="795"/>
      <c r="H157" s="312"/>
    </row>
    <row r="158" spans="1:8" s="311" customFormat="1" ht="18" customHeight="1" thickBot="1">
      <c r="A158" s="553"/>
      <c r="B158" s="811"/>
      <c r="C158" s="812"/>
      <c r="D158" s="825" t="str">
        <f>Calculator!D158</f>
        <v>&gt;90%</v>
      </c>
      <c r="E158" s="826"/>
      <c r="F158" s="332"/>
      <c r="G158" s="820"/>
      <c r="H158" s="312"/>
    </row>
    <row r="159" spans="1:8" s="293" customFormat="1" ht="35.1" customHeight="1">
      <c r="A159" s="551">
        <f>Calculator!A159</f>
        <v>26</v>
      </c>
      <c r="B159" s="609" t="s">
        <v>6138</v>
      </c>
      <c r="C159" s="534"/>
      <c r="D159" s="534"/>
      <c r="E159" s="534"/>
      <c r="F159" s="534"/>
      <c r="G159" s="535"/>
      <c r="H159" s="295"/>
    </row>
    <row r="160" spans="1:8" s="312" customFormat="1" ht="18" customHeight="1">
      <c r="A160" s="552"/>
      <c r="B160" s="521" t="str">
        <f>Calculator!B160</f>
        <v>Select only one choice.  Enter "1" next to the most relevant choice.</v>
      </c>
      <c r="C160" s="521"/>
      <c r="D160" s="521"/>
      <c r="E160" s="521"/>
      <c r="F160" s="521"/>
      <c r="G160" s="522"/>
    </row>
    <row r="161" spans="1:8" s="311" customFormat="1" ht="18" customHeight="1">
      <c r="A161" s="552"/>
      <c r="B161" s="803" t="str">
        <f>Calculator!B161</f>
        <v>Abiotic</v>
      </c>
      <c r="C161" s="806">
        <f>Calculator!C161</f>
        <v>0.42857142857142855</v>
      </c>
      <c r="D161" s="829" t="str">
        <f>Calculator!D161</f>
        <v>None or trace</v>
      </c>
      <c r="E161" s="830"/>
      <c r="F161" s="349"/>
      <c r="G161" s="794" t="str">
        <f>Calculator!J161</f>
        <v>Flooded100yr</v>
      </c>
      <c r="H161" s="312"/>
    </row>
    <row r="162" spans="1:8" s="311" customFormat="1" ht="18" customHeight="1">
      <c r="A162" s="552"/>
      <c r="B162" s="804"/>
      <c r="C162" s="807"/>
      <c r="D162" s="821" t="str">
        <f>Calculator!D162</f>
        <v>1-10%</v>
      </c>
      <c r="E162" s="822"/>
      <c r="F162" s="340"/>
      <c r="G162" s="795"/>
      <c r="H162" s="312"/>
    </row>
    <row r="163" spans="1:8" s="311" customFormat="1" ht="18" customHeight="1">
      <c r="A163" s="552"/>
      <c r="B163" s="804"/>
      <c r="C163" s="807"/>
      <c r="D163" s="821" t="str">
        <f>Calculator!D163</f>
        <v>11-50%</v>
      </c>
      <c r="E163" s="822"/>
      <c r="F163" s="340"/>
      <c r="G163" s="795"/>
      <c r="H163" s="312"/>
    </row>
    <row r="164" spans="1:8" s="311" customFormat="1" ht="18" customHeight="1">
      <c r="A164" s="552"/>
      <c r="B164" s="804"/>
      <c r="C164" s="807"/>
      <c r="D164" s="821" t="str">
        <f>Calculator!D164</f>
        <v>51-90%</v>
      </c>
      <c r="E164" s="822"/>
      <c r="F164" s="340"/>
      <c r="G164" s="795"/>
      <c r="H164" s="45"/>
    </row>
    <row r="165" spans="1:8" s="311" customFormat="1" ht="18" customHeight="1" thickBot="1">
      <c r="A165" s="553"/>
      <c r="B165" s="811"/>
      <c r="C165" s="812"/>
      <c r="D165" s="823" t="str">
        <f>Calculator!D165</f>
        <v>&gt;90%</v>
      </c>
      <c r="E165" s="824"/>
      <c r="F165" s="332"/>
      <c r="G165" s="820"/>
      <c r="H165" s="45"/>
    </row>
    <row r="166" spans="1:8" s="293" customFormat="1" ht="18" customHeight="1">
      <c r="A166" s="551">
        <f>Calculator!A166</f>
        <v>27</v>
      </c>
      <c r="B166" s="534" t="str">
        <f>Calculator!B166</f>
        <v>How diverse are the natural structural features within the project site?</v>
      </c>
      <c r="C166" s="534"/>
      <c r="D166" s="534"/>
      <c r="E166" s="534"/>
      <c r="F166" s="534"/>
      <c r="G166" s="535"/>
      <c r="H166" s="295"/>
    </row>
    <row r="167" spans="1:8" s="293" customFormat="1" ht="50.1" customHeight="1">
      <c r="A167" s="552"/>
      <c r="B167" s="565" t="s">
        <v>6211</v>
      </c>
      <c r="C167" s="565"/>
      <c r="D167" s="565"/>
      <c r="E167" s="565"/>
      <c r="F167" s="565"/>
      <c r="G167" s="566"/>
      <c r="H167" s="295"/>
    </row>
    <row r="168" spans="1:8" s="309" customFormat="1" ht="18" customHeight="1" thickBot="1">
      <c r="A168" s="553"/>
      <c r="B168" s="345" t="str">
        <f>Calculator!B168</f>
        <v>Vegetation</v>
      </c>
      <c r="C168" s="347">
        <f>Calculator!C168</f>
        <v>0.8</v>
      </c>
      <c r="D168" s="816"/>
      <c r="E168" s="817"/>
      <c r="F168" s="817"/>
      <c r="G168" s="333" t="str">
        <f>Calculator!J168</f>
        <v>StrucDiv</v>
      </c>
      <c r="H168" s="45"/>
    </row>
    <row r="169" spans="1:8" s="276" customFormat="1" ht="18" customHeight="1">
      <c r="A169" s="551">
        <f>Calculator!A169</f>
        <v>28</v>
      </c>
      <c r="B169" s="534" t="str">
        <f>Calculator!B169</f>
        <v>What proportion of the vegetated part of the project site contains shrubs that are not shaded by an overstory of trees?</v>
      </c>
      <c r="C169" s="534"/>
      <c r="D169" s="534"/>
      <c r="E169" s="534"/>
      <c r="F169" s="534"/>
      <c r="G169" s="535"/>
      <c r="H169" s="257"/>
    </row>
    <row r="170" spans="1:8" s="45" customFormat="1" ht="18" customHeight="1">
      <c r="A170" s="552"/>
      <c r="B170" s="521" t="str">
        <f>Calculator!B170</f>
        <v>Select only one choice.  Enter "1" next to the most relevant choice.</v>
      </c>
      <c r="C170" s="521"/>
      <c r="D170" s="521"/>
      <c r="E170" s="521"/>
      <c r="F170" s="521"/>
      <c r="G170" s="522"/>
    </row>
    <row r="171" spans="1:8" s="309" customFormat="1" ht="18" customHeight="1">
      <c r="A171" s="552"/>
      <c r="B171" s="804" t="str">
        <f>Calculator!B171</f>
        <v>Vegetation</v>
      </c>
      <c r="C171" s="818">
        <f>Calculator!C171</f>
        <v>0.4</v>
      </c>
      <c r="D171" s="809" t="str">
        <f>Calculator!D171</f>
        <v>None</v>
      </c>
      <c r="E171" s="810"/>
      <c r="F171" s="340"/>
      <c r="G171" s="813" t="str">
        <f>Calculator!J171</f>
        <v>Shrubs</v>
      </c>
      <c r="H171" s="45"/>
    </row>
    <row r="172" spans="1:8" s="309" customFormat="1" ht="18" customHeight="1">
      <c r="A172" s="552"/>
      <c r="B172" s="804"/>
      <c r="C172" s="818"/>
      <c r="D172" s="797" t="str">
        <f>Calculator!D172</f>
        <v>Trace to 10%</v>
      </c>
      <c r="E172" s="798"/>
      <c r="F172" s="340"/>
      <c r="G172" s="814"/>
      <c r="H172" s="45"/>
    </row>
    <row r="173" spans="1:8" s="309" customFormat="1" ht="18" customHeight="1">
      <c r="A173" s="552"/>
      <c r="B173" s="804"/>
      <c r="C173" s="818"/>
      <c r="D173" s="797" t="str">
        <f>Calculator!D173</f>
        <v>11-25%</v>
      </c>
      <c r="E173" s="798"/>
      <c r="F173" s="340"/>
      <c r="G173" s="814"/>
      <c r="H173" s="45"/>
    </row>
    <row r="174" spans="1:8" s="309" customFormat="1" ht="18" customHeight="1">
      <c r="A174" s="552"/>
      <c r="B174" s="804"/>
      <c r="C174" s="818"/>
      <c r="D174" s="797" t="str">
        <f>Calculator!D174</f>
        <v>26-50%</v>
      </c>
      <c r="E174" s="798"/>
      <c r="F174" s="340"/>
      <c r="G174" s="814"/>
      <c r="H174" s="45"/>
    </row>
    <row r="175" spans="1:8" s="309" customFormat="1" ht="18" customHeight="1">
      <c r="A175" s="552"/>
      <c r="B175" s="804"/>
      <c r="C175" s="818"/>
      <c r="D175" s="797" t="str">
        <f>Calculator!D175</f>
        <v>51-75%</v>
      </c>
      <c r="E175" s="798"/>
      <c r="F175" s="340"/>
      <c r="G175" s="814"/>
      <c r="H175" s="45"/>
    </row>
    <row r="176" spans="1:8" s="309" customFormat="1" ht="18" customHeight="1">
      <c r="A176" s="552"/>
      <c r="B176" s="804"/>
      <c r="C176" s="818"/>
      <c r="D176" s="797" t="str">
        <f>Calculator!D176</f>
        <v>76-90%</v>
      </c>
      <c r="E176" s="798"/>
      <c r="F176" s="340"/>
      <c r="G176" s="814"/>
      <c r="H176" s="45"/>
    </row>
    <row r="177" spans="1:8" s="309" customFormat="1" ht="18" customHeight="1" thickBot="1">
      <c r="A177" s="553"/>
      <c r="B177" s="811"/>
      <c r="C177" s="819"/>
      <c r="D177" s="801" t="str">
        <f>Calculator!D177</f>
        <v>&gt;90%</v>
      </c>
      <c r="E177" s="802"/>
      <c r="F177" s="329"/>
      <c r="G177" s="815"/>
      <c r="H177" s="45"/>
    </row>
    <row r="178" spans="1:8" s="276" customFormat="1" ht="35.1" customHeight="1">
      <c r="A178" s="551">
        <f>Calculator!A178</f>
        <v>29</v>
      </c>
      <c r="B178" s="534" t="s">
        <v>6135</v>
      </c>
      <c r="C178" s="534"/>
      <c r="D178" s="534"/>
      <c r="E178" s="534"/>
      <c r="F178" s="534"/>
      <c r="G178" s="535"/>
      <c r="H178" s="257"/>
    </row>
    <row r="179" spans="1:8" s="45" customFormat="1" ht="18" customHeight="1">
      <c r="A179" s="552"/>
      <c r="B179" s="521" t="str">
        <f>Calculator!B179</f>
        <v>Select only one choice.  Enter "1" next to the most relevant choice.</v>
      </c>
      <c r="C179" s="521"/>
      <c r="D179" s="521"/>
      <c r="E179" s="521"/>
      <c r="F179" s="521"/>
      <c r="G179" s="522"/>
    </row>
    <row r="180" spans="1:8" s="311" customFormat="1" ht="18" customHeight="1">
      <c r="A180" s="552"/>
      <c r="B180" s="803" t="str">
        <f>Calculator!B180</f>
        <v>Vegetation</v>
      </c>
      <c r="C180" s="806">
        <f>Calculator!C180</f>
        <v>0.5</v>
      </c>
      <c r="D180" s="809" t="str">
        <f>Calculator!D180</f>
        <v>None (cover is entirely invasives)</v>
      </c>
      <c r="E180" s="810"/>
      <c r="F180" s="343"/>
      <c r="G180" s="813" t="str">
        <f>Calculator!J180</f>
        <v>SNonInvas</v>
      </c>
      <c r="H180" s="312"/>
    </row>
    <row r="181" spans="1:8" s="311" customFormat="1" ht="18" customHeight="1">
      <c r="A181" s="552"/>
      <c r="B181" s="804"/>
      <c r="C181" s="807"/>
      <c r="D181" s="797" t="str">
        <f>Calculator!D181</f>
        <v>Trace to 10%</v>
      </c>
      <c r="E181" s="798"/>
      <c r="F181" s="340"/>
      <c r="G181" s="814"/>
      <c r="H181" s="312"/>
    </row>
    <row r="182" spans="1:8" s="311" customFormat="1" ht="18" customHeight="1">
      <c r="A182" s="552"/>
      <c r="B182" s="804"/>
      <c r="C182" s="807"/>
      <c r="D182" s="797" t="str">
        <f>Calculator!D182</f>
        <v>11-25%</v>
      </c>
      <c r="E182" s="798"/>
      <c r="F182" s="340"/>
      <c r="G182" s="814"/>
      <c r="H182" s="312"/>
    </row>
    <row r="183" spans="1:8" s="311" customFormat="1" ht="18" customHeight="1">
      <c r="A183" s="552"/>
      <c r="B183" s="804"/>
      <c r="C183" s="807"/>
      <c r="D183" s="797" t="str">
        <f>Calculator!D183</f>
        <v>26-50%</v>
      </c>
      <c r="E183" s="798"/>
      <c r="F183" s="340"/>
      <c r="G183" s="814"/>
      <c r="H183" s="312"/>
    </row>
    <row r="184" spans="1:8" s="311" customFormat="1" ht="18" customHeight="1">
      <c r="A184" s="552"/>
      <c r="B184" s="804"/>
      <c r="C184" s="807"/>
      <c r="D184" s="797" t="str">
        <f>Calculator!D184</f>
        <v>51-75%</v>
      </c>
      <c r="E184" s="798"/>
      <c r="F184" s="340"/>
      <c r="G184" s="814"/>
      <c r="H184" s="312"/>
    </row>
    <row r="185" spans="1:8" s="311" customFormat="1" ht="18" customHeight="1">
      <c r="A185" s="552"/>
      <c r="B185" s="804"/>
      <c r="C185" s="807"/>
      <c r="D185" s="797" t="str">
        <f>Calculator!D185</f>
        <v>76-90%</v>
      </c>
      <c r="E185" s="798"/>
      <c r="F185" s="340"/>
      <c r="G185" s="814"/>
      <c r="H185" s="312"/>
    </row>
    <row r="186" spans="1:8" s="311" customFormat="1" ht="18" customHeight="1" thickBot="1">
      <c r="A186" s="553"/>
      <c r="B186" s="811"/>
      <c r="C186" s="812"/>
      <c r="D186" s="801" t="str">
        <f>Calculator!D186</f>
        <v>&gt;90%</v>
      </c>
      <c r="E186" s="802"/>
      <c r="F186" s="329"/>
      <c r="G186" s="815"/>
      <c r="H186" s="45"/>
    </row>
    <row r="187" spans="1:8" s="293" customFormat="1" ht="35.1" customHeight="1">
      <c r="A187" s="551">
        <f>Calculator!A187</f>
        <v>30</v>
      </c>
      <c r="B187" s="534" t="s">
        <v>6136</v>
      </c>
      <c r="C187" s="534"/>
      <c r="D187" s="534"/>
      <c r="E187" s="534"/>
      <c r="F187" s="534"/>
      <c r="G187" s="535"/>
      <c r="H187" s="295"/>
    </row>
    <row r="188" spans="1:8" s="312" customFormat="1" ht="18" customHeight="1">
      <c r="A188" s="552"/>
      <c r="B188" s="521" t="str">
        <f>Calculator!B188</f>
        <v>Select only one choice.  Enter "1" next to the most relevant choice.</v>
      </c>
      <c r="C188" s="521"/>
      <c r="D188" s="521"/>
      <c r="E188" s="521"/>
      <c r="F188" s="521"/>
      <c r="G188" s="522"/>
    </row>
    <row r="189" spans="1:8" s="311" customFormat="1" ht="18" customHeight="1">
      <c r="A189" s="552"/>
      <c r="B189" s="803" t="str">
        <f>Calculator!B189</f>
        <v>Vegetation</v>
      </c>
      <c r="C189" s="806">
        <f>Calculator!C189</f>
        <v>0.5</v>
      </c>
      <c r="D189" s="809" t="str">
        <f>Calculator!D189</f>
        <v>None (cover is entirely invasives)</v>
      </c>
      <c r="E189" s="810"/>
      <c r="F189" s="343"/>
      <c r="G189" s="794" t="str">
        <f>Calculator!J189</f>
        <v>HNonInvas</v>
      </c>
      <c r="H189" s="312"/>
    </row>
    <row r="190" spans="1:8" s="311" customFormat="1" ht="18" customHeight="1">
      <c r="A190" s="552"/>
      <c r="B190" s="804"/>
      <c r="C190" s="807"/>
      <c r="D190" s="797" t="str">
        <f>Calculator!D190</f>
        <v>Trace to 10%</v>
      </c>
      <c r="E190" s="798"/>
      <c r="F190" s="340"/>
      <c r="G190" s="795"/>
      <c r="H190" s="312"/>
    </row>
    <row r="191" spans="1:8" s="311" customFormat="1" ht="18" customHeight="1">
      <c r="A191" s="552"/>
      <c r="B191" s="804"/>
      <c r="C191" s="807"/>
      <c r="D191" s="797" t="str">
        <f>Calculator!D191</f>
        <v>11-25%</v>
      </c>
      <c r="E191" s="798"/>
      <c r="F191" s="340"/>
      <c r="G191" s="795"/>
      <c r="H191" s="312"/>
    </row>
    <row r="192" spans="1:8" s="311" customFormat="1" ht="18" customHeight="1">
      <c r="A192" s="552"/>
      <c r="B192" s="804"/>
      <c r="C192" s="807"/>
      <c r="D192" s="797" t="str">
        <f>Calculator!D192</f>
        <v>26-50%</v>
      </c>
      <c r="E192" s="798"/>
      <c r="F192" s="340"/>
      <c r="G192" s="795"/>
      <c r="H192" s="312"/>
    </row>
    <row r="193" spans="1:8" s="311" customFormat="1" ht="18" customHeight="1">
      <c r="A193" s="552"/>
      <c r="B193" s="804"/>
      <c r="C193" s="807"/>
      <c r="D193" s="797" t="str">
        <f>Calculator!D193</f>
        <v>51-75%</v>
      </c>
      <c r="E193" s="798"/>
      <c r="F193" s="340"/>
      <c r="G193" s="795"/>
      <c r="H193" s="312"/>
    </row>
    <row r="194" spans="1:8" s="311" customFormat="1" ht="18" customHeight="1">
      <c r="A194" s="552"/>
      <c r="B194" s="804"/>
      <c r="C194" s="807"/>
      <c r="D194" s="797" t="str">
        <f>Calculator!D194</f>
        <v>76-90%</v>
      </c>
      <c r="E194" s="798"/>
      <c r="F194" s="340"/>
      <c r="G194" s="795"/>
      <c r="H194" s="45"/>
    </row>
    <row r="195" spans="1:8" s="311" customFormat="1" ht="18" customHeight="1" thickBot="1">
      <c r="A195" s="586"/>
      <c r="B195" s="805"/>
      <c r="C195" s="808"/>
      <c r="D195" s="799" t="str">
        <f>Calculator!D195</f>
        <v>&gt;90%</v>
      </c>
      <c r="E195" s="800"/>
      <c r="F195" s="351"/>
      <c r="G195" s="796"/>
      <c r="H195" s="45"/>
    </row>
    <row r="196" spans="1:8" ht="13.5" thickTop="1"/>
  </sheetData>
  <sheetProtection password="F83F" sheet="1" objects="1" scenarios="1"/>
  <mergeCells count="282">
    <mergeCell ref="A6:G6"/>
    <mergeCell ref="A12:A14"/>
    <mergeCell ref="B12:G12"/>
    <mergeCell ref="B13:G13"/>
    <mergeCell ref="D14:E14"/>
    <mergeCell ref="A15:A17"/>
    <mergeCell ref="B15:G15"/>
    <mergeCell ref="B16:G16"/>
    <mergeCell ref="D17:E17"/>
    <mergeCell ref="D7:E7"/>
    <mergeCell ref="A8:A10"/>
    <mergeCell ref="B8:G8"/>
    <mergeCell ref="B9:G9"/>
    <mergeCell ref="B10:G10"/>
    <mergeCell ref="A11:G11"/>
    <mergeCell ref="A22:A24"/>
    <mergeCell ref="B22:G22"/>
    <mergeCell ref="B23:G23"/>
    <mergeCell ref="D24:E24"/>
    <mergeCell ref="A25:A27"/>
    <mergeCell ref="B25:G25"/>
    <mergeCell ref="B26:G26"/>
    <mergeCell ref="D27:E27"/>
    <mergeCell ref="A18:A21"/>
    <mergeCell ref="B18:G18"/>
    <mergeCell ref="B19:G19"/>
    <mergeCell ref="B20:G20"/>
    <mergeCell ref="D21:E21"/>
    <mergeCell ref="D33:E33"/>
    <mergeCell ref="G33:G38"/>
    <mergeCell ref="D34:E34"/>
    <mergeCell ref="D35:E35"/>
    <mergeCell ref="D36:E36"/>
    <mergeCell ref="D37:E37"/>
    <mergeCell ref="D38:E38"/>
    <mergeCell ref="A28:A30"/>
    <mergeCell ref="B28:G28"/>
    <mergeCell ref="B29:G29"/>
    <mergeCell ref="D30:E30"/>
    <mergeCell ref="A31:A38"/>
    <mergeCell ref="B31:G31"/>
    <mergeCell ref="B32:G32"/>
    <mergeCell ref="B33:B38"/>
    <mergeCell ref="C33:C38"/>
    <mergeCell ref="A53:A59"/>
    <mergeCell ref="B53:G53"/>
    <mergeCell ref="B54:G54"/>
    <mergeCell ref="B55:B59"/>
    <mergeCell ref="C55:C59"/>
    <mergeCell ref="D44:E44"/>
    <mergeCell ref="D45:E45"/>
    <mergeCell ref="A46:A52"/>
    <mergeCell ref="B46:G46"/>
    <mergeCell ref="B47:G47"/>
    <mergeCell ref="B48:G48"/>
    <mergeCell ref="B49:B52"/>
    <mergeCell ref="C49:C52"/>
    <mergeCell ref="D49:E49"/>
    <mergeCell ref="A39:A45"/>
    <mergeCell ref="B39:G39"/>
    <mergeCell ref="B40:G40"/>
    <mergeCell ref="B41:B45"/>
    <mergeCell ref="C41:C45"/>
    <mergeCell ref="D41:E41"/>
    <mergeCell ref="G41:G45"/>
    <mergeCell ref="D42:E42"/>
    <mergeCell ref="D43:E43"/>
    <mergeCell ref="D55:E55"/>
    <mergeCell ref="G55:G59"/>
    <mergeCell ref="D56:E56"/>
    <mergeCell ref="D57:E57"/>
    <mergeCell ref="D58:E58"/>
    <mergeCell ref="D59:E59"/>
    <mergeCell ref="G49:G52"/>
    <mergeCell ref="D50:E50"/>
    <mergeCell ref="D51:E51"/>
    <mergeCell ref="D52:E52"/>
    <mergeCell ref="D65:E65"/>
    <mergeCell ref="G65:G71"/>
    <mergeCell ref="D66:E66"/>
    <mergeCell ref="D67:E67"/>
    <mergeCell ref="D68:E68"/>
    <mergeCell ref="D69:E69"/>
    <mergeCell ref="D70:E70"/>
    <mergeCell ref="D71:E71"/>
    <mergeCell ref="A60:A62"/>
    <mergeCell ref="B60:G60"/>
    <mergeCell ref="B61:G61"/>
    <mergeCell ref="D62:E62"/>
    <mergeCell ref="A63:A71"/>
    <mergeCell ref="B63:G63"/>
    <mergeCell ref="B64:G64"/>
    <mergeCell ref="B65:B71"/>
    <mergeCell ref="C65:C71"/>
    <mergeCell ref="D77:E77"/>
    <mergeCell ref="D78:E78"/>
    <mergeCell ref="D79:E79"/>
    <mergeCell ref="D80:E80"/>
    <mergeCell ref="A81:A91"/>
    <mergeCell ref="B81:G81"/>
    <mergeCell ref="B82:G82"/>
    <mergeCell ref="B83:G83"/>
    <mergeCell ref="B84:G84"/>
    <mergeCell ref="B85:B91"/>
    <mergeCell ref="A72:A80"/>
    <mergeCell ref="B72:G72"/>
    <mergeCell ref="B73:G73"/>
    <mergeCell ref="B74:B80"/>
    <mergeCell ref="C74:C80"/>
    <mergeCell ref="D74:E74"/>
    <mergeCell ref="G74:G80"/>
    <mergeCell ref="D75:E75"/>
    <mergeCell ref="D76:E76"/>
    <mergeCell ref="C85:C91"/>
    <mergeCell ref="D85:E85"/>
    <mergeCell ref="G85:G91"/>
    <mergeCell ref="D86:E86"/>
    <mergeCell ref="D87:E87"/>
    <mergeCell ref="D88:E88"/>
    <mergeCell ref="D89:E89"/>
    <mergeCell ref="D90:E90"/>
    <mergeCell ref="D91:E91"/>
    <mergeCell ref="D97:E97"/>
    <mergeCell ref="D98:E98"/>
    <mergeCell ref="D99:E99"/>
    <mergeCell ref="A100:A105"/>
    <mergeCell ref="B100:G100"/>
    <mergeCell ref="B101:G101"/>
    <mergeCell ref="B102:B105"/>
    <mergeCell ref="C102:C105"/>
    <mergeCell ref="D102:E102"/>
    <mergeCell ref="A92:A99"/>
    <mergeCell ref="B92:G92"/>
    <mergeCell ref="B93:G93"/>
    <mergeCell ref="B94:B99"/>
    <mergeCell ref="C94:C99"/>
    <mergeCell ref="D94:E94"/>
    <mergeCell ref="G94:G99"/>
    <mergeCell ref="D95:E95"/>
    <mergeCell ref="D96:E96"/>
    <mergeCell ref="G102:G105"/>
    <mergeCell ref="D103:E103"/>
    <mergeCell ref="D104:E104"/>
    <mergeCell ref="D105:E105"/>
    <mergeCell ref="A106:A110"/>
    <mergeCell ref="B106:G106"/>
    <mergeCell ref="B107:G107"/>
    <mergeCell ref="B108:B110"/>
    <mergeCell ref="C108:C110"/>
    <mergeCell ref="D108:E108"/>
    <mergeCell ref="G108:G110"/>
    <mergeCell ref="D109:E109"/>
    <mergeCell ref="D110:E110"/>
    <mergeCell ref="A119:G119"/>
    <mergeCell ref="A120:A124"/>
    <mergeCell ref="B120:G120"/>
    <mergeCell ref="B121:G121"/>
    <mergeCell ref="B122:B124"/>
    <mergeCell ref="C122:C124"/>
    <mergeCell ref="D122:E122"/>
    <mergeCell ref="G122:G124"/>
    <mergeCell ref="D123:E123"/>
    <mergeCell ref="D124:E124"/>
    <mergeCell ref="A111:A118"/>
    <mergeCell ref="B111:G111"/>
    <mergeCell ref="B112:G112"/>
    <mergeCell ref="B113:B118"/>
    <mergeCell ref="C113:C118"/>
    <mergeCell ref="D113:E113"/>
    <mergeCell ref="G113:G118"/>
    <mergeCell ref="D114:E114"/>
    <mergeCell ref="D115:E115"/>
    <mergeCell ref="D116:E116"/>
    <mergeCell ref="D117:E117"/>
    <mergeCell ref="D118:E118"/>
    <mergeCell ref="A125:A131"/>
    <mergeCell ref="B125:G125"/>
    <mergeCell ref="B126:G126"/>
    <mergeCell ref="B127:B131"/>
    <mergeCell ref="C127:C131"/>
    <mergeCell ref="D127:E127"/>
    <mergeCell ref="G127:G131"/>
    <mergeCell ref="D128:E128"/>
    <mergeCell ref="D129:E129"/>
    <mergeCell ref="D130:E130"/>
    <mergeCell ref="D131:E131"/>
    <mergeCell ref="A132:A139"/>
    <mergeCell ref="B132:G132"/>
    <mergeCell ref="B133:G133"/>
    <mergeCell ref="B134:B139"/>
    <mergeCell ref="C134:C139"/>
    <mergeCell ref="D134:E134"/>
    <mergeCell ref="A140:A143"/>
    <mergeCell ref="B140:G140"/>
    <mergeCell ref="B141:G141"/>
    <mergeCell ref="B142:G142"/>
    <mergeCell ref="D143:E143"/>
    <mergeCell ref="G134:G139"/>
    <mergeCell ref="D135:E135"/>
    <mergeCell ref="D136:E136"/>
    <mergeCell ref="D137:E137"/>
    <mergeCell ref="D138:E138"/>
    <mergeCell ref="D139:E139"/>
    <mergeCell ref="A159:A165"/>
    <mergeCell ref="B159:G159"/>
    <mergeCell ref="B160:G160"/>
    <mergeCell ref="B161:B165"/>
    <mergeCell ref="C161:C165"/>
    <mergeCell ref="D150:E150"/>
    <mergeCell ref="D151:E151"/>
    <mergeCell ref="A152:A158"/>
    <mergeCell ref="B152:G152"/>
    <mergeCell ref="B153:G153"/>
    <mergeCell ref="B154:B158"/>
    <mergeCell ref="C154:C158"/>
    <mergeCell ref="D154:E154"/>
    <mergeCell ref="A144:A151"/>
    <mergeCell ref="B144:G144"/>
    <mergeCell ref="B145:G145"/>
    <mergeCell ref="B146:B151"/>
    <mergeCell ref="C146:C151"/>
    <mergeCell ref="D146:E146"/>
    <mergeCell ref="G146:G151"/>
    <mergeCell ref="D147:E147"/>
    <mergeCell ref="D148:E148"/>
    <mergeCell ref="D149:E149"/>
    <mergeCell ref="D161:E161"/>
    <mergeCell ref="G161:G165"/>
    <mergeCell ref="D162:E162"/>
    <mergeCell ref="D163:E163"/>
    <mergeCell ref="D164:E164"/>
    <mergeCell ref="D165:E165"/>
    <mergeCell ref="G154:G158"/>
    <mergeCell ref="D155:E155"/>
    <mergeCell ref="D156:E156"/>
    <mergeCell ref="D157:E157"/>
    <mergeCell ref="D158:E158"/>
    <mergeCell ref="A166:A168"/>
    <mergeCell ref="B166:G166"/>
    <mergeCell ref="B167:G167"/>
    <mergeCell ref="D168:F168"/>
    <mergeCell ref="A169:A177"/>
    <mergeCell ref="B169:G169"/>
    <mergeCell ref="B170:G170"/>
    <mergeCell ref="B171:B177"/>
    <mergeCell ref="C171:C177"/>
    <mergeCell ref="D171:E171"/>
    <mergeCell ref="D180:E180"/>
    <mergeCell ref="G180:G186"/>
    <mergeCell ref="D181:E181"/>
    <mergeCell ref="D182:E182"/>
    <mergeCell ref="G171:G177"/>
    <mergeCell ref="D172:E172"/>
    <mergeCell ref="D173:E173"/>
    <mergeCell ref="D174:E174"/>
    <mergeCell ref="D175:E175"/>
    <mergeCell ref="D176:E176"/>
    <mergeCell ref="D177:E177"/>
    <mergeCell ref="A1:G1"/>
    <mergeCell ref="A2:G2"/>
    <mergeCell ref="G189:G195"/>
    <mergeCell ref="D190:E190"/>
    <mergeCell ref="D191:E191"/>
    <mergeCell ref="D192:E192"/>
    <mergeCell ref="D193:E193"/>
    <mergeCell ref="D194:E194"/>
    <mergeCell ref="D195:E195"/>
    <mergeCell ref="D183:E183"/>
    <mergeCell ref="D184:E184"/>
    <mergeCell ref="D185:E185"/>
    <mergeCell ref="D186:E186"/>
    <mergeCell ref="A187:A195"/>
    <mergeCell ref="B187:G187"/>
    <mergeCell ref="B188:G188"/>
    <mergeCell ref="B189:B195"/>
    <mergeCell ref="C189:C195"/>
    <mergeCell ref="D189:E189"/>
    <mergeCell ref="A178:A186"/>
    <mergeCell ref="B178:G178"/>
    <mergeCell ref="B179:G179"/>
    <mergeCell ref="B180:B186"/>
    <mergeCell ref="C180:C186"/>
  </mergeCells>
  <conditionalFormatting sqref="F151">
    <cfRule type="cellIs" dxfId="3" priority="11" stopIfTrue="1" operator="equal">
      <formula>"Please enter a percentage for each duration."</formula>
    </cfRule>
  </conditionalFormatting>
  <conditionalFormatting sqref="F38">
    <cfRule type="cellIs" dxfId="2" priority="7" operator="equal">
      <formula>"&gt;1000 channel-widths, so this main indicator is not included in the Lscape composite indicator or the final score"</formula>
    </cfRule>
  </conditionalFormatting>
  <conditionalFormatting sqref="F139 F118 F99">
    <cfRule type="cellIs" dxfId="1" priority="5" operator="equal">
      <formula>"unknown, so this main indicator is not included in the Risk composite indicator or the final score"</formula>
    </cfRule>
  </conditionalFormatting>
  <conditionalFormatting sqref="F52">
    <cfRule type="cellIs" dxfId="0" priority="4" operator="equal">
      <formula>"The answer to Question #9 is &gt;90%, so this main indicator is not included in the Lscape composite indicator or the final score."</formula>
    </cfRule>
  </conditionalFormatting>
  <dataValidations count="9">
    <dataValidation operator="equal" allowBlank="1" showErrorMessage="1" sqref="F38"/>
    <dataValidation type="list" allowBlank="1" showInputMessage="1" showErrorMessage="1" prompt="Please select &quot;yes&quot; or &quot;no&quot;." sqref="F17">
      <formula1>yesno</formula1>
    </dataValidation>
    <dataValidation type="list" sqref="F24 F27">
      <formula1>rareplantrareanim</formula1>
    </dataValidation>
    <dataValidation type="list" showInputMessage="1" prompt="Please select &quot;yes&quot; or &quot;no&quot;." sqref="F14 F30 F21">
      <formula1>yesno</formula1>
    </dataValidation>
    <dataValidation type="whole" allowBlank="1" showInputMessage="1" showErrorMessage="1" prompt="Enter score found in the Patch Distance Table on the PatchDist (for Q #12) worksheet." sqref="F62">
      <formula1>1</formula1>
      <formula2>33</formula2>
    </dataValidation>
    <dataValidation type="whole" allowBlank="1" showInputMessage="1" showErrorMessage="1" sqref="F94:F98">
      <formula1>1</formula1>
      <formula2>1</formula2>
    </dataValidation>
    <dataValidation type="list" allowBlank="1" showInputMessage="1" prompt="Please select &quot;yes&quot; or &quot;no&quot;." sqref="F143">
      <formula1>yesno</formula1>
    </dataValidation>
    <dataValidation allowBlank="1" showInputMessage="1" showErrorMessage="1" error="Please select a percentage from the drop-down menu." sqref="F151"/>
    <dataValidation type="whole" operator="equal" allowBlank="1" showInputMessage="1" showErrorMessage="1" sqref="F189:F195 F154:F158 F180:F186 F171:F177 F161:F165 F134:F138 F127:F131 F122:F124 F113:F117 F108:F110 F102:F105 F85:F91 F74:F80 F65:F71 F33:F37 F55:F59 F49:F51 F41:F45">
      <formula1>1</formula1>
    </dataValidation>
  </dataValidations>
  <printOptions horizontalCentered="1"/>
  <pageMargins left="0.7" right="0.7" top="0.75" bottom="0.75" header="0.3" footer="0.3"/>
  <pageSetup scale="77" orientation="landscape" r:id="rId1"/>
  <headerFooter>
    <oddFooter>&amp;L&amp;A&amp;C&amp;D&amp;R&amp;P</oddFooter>
  </headerFooter>
  <rowBreaks count="15" manualBreakCount="15">
    <brk id="14" max="6" man="1"/>
    <brk id="21" max="6" man="1"/>
    <brk id="27" max="6" man="1"/>
    <brk id="38" max="16383" man="1"/>
    <brk id="52" max="6" man="1"/>
    <brk id="62" max="6" man="1"/>
    <brk id="80" max="6" man="1"/>
    <brk id="91" max="6" man="1"/>
    <brk id="105" max="6" man="1"/>
    <brk id="118" max="6" man="1"/>
    <brk id="131" max="6" man="1"/>
    <brk id="143" max="6" man="1"/>
    <brk id="151" max="6" man="1"/>
    <brk id="165" max="6" man="1"/>
    <brk id="177" max="6" man="1"/>
  </rowBreaks>
  <colBreaks count="1" manualBreakCount="1">
    <brk id="7" max="1048575" man="1"/>
  </colBreaks>
</worksheet>
</file>

<file path=xl/worksheets/sheet11.xml><?xml version="1.0" encoding="utf-8"?>
<worksheet xmlns="http://schemas.openxmlformats.org/spreadsheetml/2006/main" xmlns:r="http://schemas.openxmlformats.org/officeDocument/2006/relationships">
  <sheetPr>
    <tabColor rgb="FF7030A0"/>
  </sheetPr>
  <dimension ref="A1:J39"/>
  <sheetViews>
    <sheetView zoomScale="75" zoomScaleNormal="75" workbookViewId="0">
      <selection activeCell="H6" sqref="H6"/>
    </sheetView>
  </sheetViews>
  <sheetFormatPr defaultColWidth="18.6640625" defaultRowHeight="12.75"/>
  <cols>
    <col min="1" max="1" width="4.6640625" style="29" customWidth="1"/>
    <col min="2" max="2" width="109" style="29" customWidth="1"/>
    <col min="3" max="3" width="42.1640625" style="29" customWidth="1"/>
    <col min="4" max="4" width="13.6640625" style="29" customWidth="1"/>
    <col min="5" max="5" width="6.1640625" style="34" customWidth="1"/>
    <col min="6" max="6" width="8.1640625" style="29" customWidth="1"/>
    <col min="7" max="7" width="8.83203125" style="29" customWidth="1"/>
    <col min="8" max="16384" width="18.6640625" style="29"/>
  </cols>
  <sheetData>
    <row r="1" spans="1:10" s="178" customFormat="1" ht="30" customHeight="1" thickTop="1">
      <c r="A1" s="710" t="s">
        <v>6047</v>
      </c>
      <c r="B1" s="711"/>
      <c r="C1" s="711"/>
      <c r="D1" s="712"/>
      <c r="E1" s="14"/>
    </row>
    <row r="2" spans="1:10" s="460" customFormat="1" ht="30" customHeight="1" thickBot="1">
      <c r="A2" s="879" t="s">
        <v>6200</v>
      </c>
      <c r="B2" s="880"/>
      <c r="C2" s="880"/>
      <c r="D2" s="881"/>
      <c r="E2" s="458"/>
      <c r="F2" s="459"/>
    </row>
    <row r="3" spans="1:10" s="460" customFormat="1" ht="12.75" customHeight="1" thickTop="1">
      <c r="A3" s="455"/>
      <c r="B3" s="455"/>
      <c r="C3" s="455"/>
      <c r="D3" s="455"/>
      <c r="E3" s="458"/>
      <c r="F3" s="459"/>
    </row>
    <row r="4" spans="1:10" s="460" customFormat="1" ht="12.75" customHeight="1" thickBot="1">
      <c r="A4" s="457"/>
      <c r="B4" s="457"/>
      <c r="C4" s="457"/>
      <c r="D4" s="457"/>
      <c r="E4" s="458"/>
      <c r="F4" s="459"/>
    </row>
    <row r="5" spans="1:10" s="460" customFormat="1" ht="30" customHeight="1" thickTop="1" thickBot="1">
      <c r="A5" s="888" t="s">
        <v>6097</v>
      </c>
      <c r="B5" s="889"/>
      <c r="C5" s="889"/>
      <c r="D5" s="890"/>
      <c r="E5" s="458"/>
      <c r="F5" s="459"/>
    </row>
    <row r="6" spans="1:10" s="460" customFormat="1" ht="23.25" customHeight="1">
      <c r="A6" s="882" t="s">
        <v>6098</v>
      </c>
      <c r="B6" s="883"/>
      <c r="C6" s="883"/>
      <c r="D6" s="884"/>
      <c r="E6" s="458"/>
      <c r="F6" s="459"/>
    </row>
    <row r="7" spans="1:10" s="460" customFormat="1" ht="67.5" customHeight="1" thickBot="1">
      <c r="A7" s="885" t="s">
        <v>6202</v>
      </c>
      <c r="B7" s="886"/>
      <c r="C7" s="886"/>
      <c r="D7" s="887"/>
      <c r="E7" s="458"/>
      <c r="F7" s="459"/>
    </row>
    <row r="8" spans="1:10" s="460" customFormat="1" ht="20.100000000000001" customHeight="1" thickBot="1">
      <c r="A8" s="719" t="str">
        <f>Structures!A4</f>
        <v>Feature</v>
      </c>
      <c r="B8" s="720"/>
      <c r="C8" s="54" t="str">
        <f>Structures!C4</f>
        <v>Minimum Inclusion Threshold</v>
      </c>
      <c r="D8" s="55" t="str">
        <f>Structures!D4</f>
        <v>Met?</v>
      </c>
      <c r="E8" s="461"/>
      <c r="F8" s="459"/>
    </row>
    <row r="9" spans="1:10" s="464" customFormat="1" ht="18" customHeight="1">
      <c r="A9" s="56">
        <v>1</v>
      </c>
      <c r="B9" s="57" t="str">
        <f>Structures!B5</f>
        <v>Unvegetated gravel/sand bar/point bar (visible at base flow)</v>
      </c>
      <c r="C9" s="58" t="str">
        <f>Structures!C5</f>
        <v>one patch &gt;4 sq.m* and &gt;8 m long</v>
      </c>
      <c r="D9" s="59"/>
      <c r="E9" s="462"/>
      <c r="F9" s="463"/>
    </row>
    <row r="10" spans="1:10" s="467" customFormat="1" ht="18" customHeight="1">
      <c r="A10" s="60">
        <v>2</v>
      </c>
      <c r="B10" s="61" t="str">
        <f>Structures!B6</f>
        <v>Island (at low flow) surrounded by water with average depth &gt;2 ft</v>
      </c>
      <c r="C10" s="62" t="str">
        <f>Structures!C6</f>
        <v>one island &gt;4 sq.m and &gt;8 m long</v>
      </c>
      <c r="D10" s="59"/>
      <c r="E10" s="465"/>
      <c r="F10" s="466"/>
      <c r="J10" s="467" t="s">
        <v>5991</v>
      </c>
    </row>
    <row r="11" spans="1:10" s="460" customFormat="1" ht="18" customHeight="1">
      <c r="A11" s="60">
        <v>3</v>
      </c>
      <c r="B11" s="61" t="str">
        <f>Structures!B7</f>
        <v>Groundwater outwelling area (spring, hyporheic gravel bar)</v>
      </c>
      <c r="C11" s="62" t="str">
        <f>Structures!C7</f>
        <v>any definable</v>
      </c>
      <c r="D11" s="59"/>
      <c r="E11" s="465"/>
      <c r="F11" s="468"/>
    </row>
    <row r="12" spans="1:10" s="460" customFormat="1" ht="18" customHeight="1">
      <c r="A12" s="60">
        <v>4</v>
      </c>
      <c r="B12" s="61" t="str">
        <f>Structures!B8</f>
        <v>Alcove (one end connects even at low water)</v>
      </c>
      <c r="C12" s="62" t="str">
        <f>Structures!C8</f>
        <v>one patch &gt;8 m long</v>
      </c>
      <c r="D12" s="59"/>
      <c r="E12" s="465"/>
      <c r="F12" s="468"/>
      <c r="H12" s="456" t="s">
        <v>5991</v>
      </c>
    </row>
    <row r="13" spans="1:10" s="460" customFormat="1" ht="18" customHeight="1">
      <c r="A13" s="60">
        <v>5</v>
      </c>
      <c r="B13" s="61" t="str">
        <f>Structures!B9</f>
        <v>Seasonal side channel (both ends connect at high water)</v>
      </c>
      <c r="C13" s="62" t="str">
        <f>Structures!C9</f>
        <v>one patch &gt;8 m long</v>
      </c>
      <c r="D13" s="59"/>
      <c r="E13" s="465"/>
      <c r="F13" s="468"/>
    </row>
    <row r="14" spans="1:10" s="460" customFormat="1" ht="33" customHeight="1">
      <c r="A14" s="60">
        <v>6</v>
      </c>
      <c r="B14" s="61" t="str">
        <f>Structures!B10</f>
        <v>Perennial tributary streams or ditches (i.e., NOT the channel that is main source of overflow to this project site)</v>
      </c>
      <c r="C14" s="63" t="str">
        <f>Structures!C10</f>
        <v>any definable</v>
      </c>
      <c r="D14" s="59"/>
      <c r="E14" s="465"/>
      <c r="F14" s="468"/>
    </row>
    <row r="15" spans="1:10" s="460" customFormat="1" ht="33" customHeight="1">
      <c r="A15" s="60">
        <v>7</v>
      </c>
      <c r="B15" s="61" t="str">
        <f>Structures!B11</f>
        <v>Persistent lentic (standing) water - mostly shaded (backwater pool)</v>
      </c>
      <c r="C15" s="62" t="str">
        <f>Structures!C11</f>
        <v>one patch &gt;4 sq.m and &gt;8 m long, with water through July</v>
      </c>
      <c r="D15" s="59"/>
      <c r="E15" s="465"/>
      <c r="F15" s="468"/>
    </row>
    <row r="16" spans="1:10" s="460" customFormat="1" ht="33" customHeight="1">
      <c r="A16" s="60">
        <v>8</v>
      </c>
      <c r="B16" s="61" t="str">
        <f>Structures!B12</f>
        <v>Persistent lentic (standing) water - mostly unshaded (backwater pool)</v>
      </c>
      <c r="C16" s="62" t="str">
        <f>Structures!C12</f>
        <v>one patch &gt;4 sq.m and &gt;8 m long, with water through July</v>
      </c>
      <c r="D16" s="59"/>
      <c r="E16" s="465"/>
      <c r="F16" s="468"/>
    </row>
    <row r="17" spans="1:8" s="460" customFormat="1" ht="18" customHeight="1">
      <c r="A17" s="60">
        <v>9</v>
      </c>
      <c r="B17" s="61" t="str">
        <f>Structures!B13</f>
        <v>Vertical banks higher than 20 ft, with burrow holes of kingfisher,  swallows, or native mammals</v>
      </c>
      <c r="C17" s="63" t="str">
        <f>Structures!C13</f>
        <v>any</v>
      </c>
      <c r="D17" s="59"/>
      <c r="E17" s="465"/>
      <c r="F17" s="468"/>
    </row>
    <row r="18" spans="1:8" s="460" customFormat="1" ht="18" customHeight="1">
      <c r="A18" s="60">
        <v>10</v>
      </c>
      <c r="B18" s="61" t="str">
        <f>Structures!B14</f>
        <v>Evidence of beaver (recent, within 1 year approx.)</v>
      </c>
      <c r="C18" s="62" t="str">
        <f>Structures!C14</f>
        <v>any</v>
      </c>
      <c r="D18" s="59"/>
      <c r="E18" s="465"/>
      <c r="F18" s="468"/>
      <c r="H18" s="460" t="s">
        <v>5991</v>
      </c>
    </row>
    <row r="19" spans="1:8" s="460" customFormat="1" ht="18" customHeight="1">
      <c r="A19" s="60">
        <v>11</v>
      </c>
      <c r="B19" s="61" t="str">
        <f>Structures!B15</f>
        <v>Leafy aquatic bed vegetation (pondweed, pond lily, duckweed, floating mat, etc.)</v>
      </c>
      <c r="C19" s="63" t="str">
        <f>Structures!C15</f>
        <v>total area &gt;4 sq.m</v>
      </c>
      <c r="D19" s="59"/>
      <c r="E19" s="465"/>
      <c r="F19" s="468"/>
    </row>
    <row r="20" spans="1:8" s="460" customFormat="1" ht="18" customHeight="1">
      <c r="A20" s="60">
        <v>12</v>
      </c>
      <c r="B20" s="64" t="str">
        <f>Structures!B16</f>
        <v>Saplings, dbh**&gt;1", height &lt;10 ft, of more than one tree species</v>
      </c>
      <c r="C20" s="62" t="str">
        <f>Structures!C16</f>
        <v>&gt;10 individuals of each species</v>
      </c>
      <c r="D20" s="59"/>
      <c r="E20" s="465"/>
      <c r="F20" s="468"/>
    </row>
    <row r="21" spans="1:8" s="460" customFormat="1" ht="18" customHeight="1">
      <c r="A21" s="60">
        <v>13</v>
      </c>
      <c r="B21" s="64" t="str">
        <f>Structures!B17</f>
        <v>Tree 4-12" diameter (dbh)</v>
      </c>
      <c r="C21" s="62" t="str">
        <f>Structures!C17</f>
        <v>&gt;5 individuals/acre</v>
      </c>
      <c r="D21" s="59"/>
      <c r="E21" s="466"/>
      <c r="F21" s="468"/>
    </row>
    <row r="22" spans="1:8" s="460" customFormat="1" ht="18" customHeight="1">
      <c r="A22" s="60">
        <v>14</v>
      </c>
      <c r="B22" s="64" t="str">
        <f>Structures!B18</f>
        <v>Tree 12-18" dbh</v>
      </c>
      <c r="C22" s="62" t="str">
        <f>Structures!C18</f>
        <v>&gt;2 individuals/acre</v>
      </c>
      <c r="D22" s="59"/>
      <c r="E22" s="466"/>
      <c r="F22" s="468"/>
    </row>
    <row r="23" spans="1:8" s="460" customFormat="1" ht="18" customHeight="1">
      <c r="A23" s="60">
        <v>15</v>
      </c>
      <c r="B23" s="64" t="str">
        <f>Structures!B19</f>
        <v>Tree 18-24"dbh</v>
      </c>
      <c r="C23" s="62" t="str">
        <f>Structures!C19</f>
        <v>&gt;1 individual/acre</v>
      </c>
      <c r="D23" s="59"/>
      <c r="E23" s="466"/>
      <c r="F23" s="468"/>
    </row>
    <row r="24" spans="1:8" s="460" customFormat="1" ht="18" customHeight="1">
      <c r="A24" s="60">
        <v>16</v>
      </c>
      <c r="B24" s="64" t="str">
        <f>Structures!B20</f>
        <v>Tree &gt;24"dbh</v>
      </c>
      <c r="C24" s="62" t="str">
        <f>Structures!C20</f>
        <v>&gt;1 per 5 acres</v>
      </c>
      <c r="D24" s="59"/>
      <c r="E24" s="466"/>
      <c r="F24" s="468"/>
    </row>
    <row r="25" spans="1:8" s="460" customFormat="1" ht="18" customHeight="1">
      <c r="A25" s="60">
        <v>17</v>
      </c>
      <c r="B25" s="64" t="str">
        <f>Structures!B21</f>
        <v>Snag 4-12" dbh (and &gt;20 ft tall)</v>
      </c>
      <c r="C25" s="62" t="str">
        <f>Structures!C21</f>
        <v>&gt;2/acre</v>
      </c>
      <c r="D25" s="59"/>
      <c r="E25" s="469"/>
      <c r="F25" s="468"/>
    </row>
    <row r="26" spans="1:8" s="460" customFormat="1" ht="18" customHeight="1">
      <c r="A26" s="60">
        <v>18</v>
      </c>
      <c r="B26" s="64" t="str">
        <f>Structures!B22</f>
        <v>Snag 12-18" dbh (and &gt;20 ft tall)</v>
      </c>
      <c r="C26" s="62" t="str">
        <f>Structures!C22</f>
        <v>&gt;2/acre</v>
      </c>
      <c r="D26" s="59"/>
      <c r="E26" s="465"/>
      <c r="F26" s="468"/>
    </row>
    <row r="27" spans="1:8" s="460" customFormat="1" ht="18" customHeight="1">
      <c r="A27" s="60">
        <v>19</v>
      </c>
      <c r="B27" s="64" t="str">
        <f>Structures!B23</f>
        <v>Snag &gt;18"dbh (and &gt;20 ft tall)</v>
      </c>
      <c r="C27" s="62" t="str">
        <f>Structures!C23</f>
        <v>&gt;1 per 5 acres</v>
      </c>
      <c r="D27" s="59"/>
      <c r="E27" s="465"/>
      <c r="F27" s="468"/>
    </row>
    <row r="28" spans="1:8" s="460" customFormat="1" ht="18" customHeight="1">
      <c r="A28" s="60">
        <v>20</v>
      </c>
      <c r="B28" s="61" t="str">
        <f>Structures!B24</f>
        <v>Trees of diameter &gt;18" that are upturned (i.e., large root wads)</v>
      </c>
      <c r="C28" s="62" t="str">
        <f>Structures!C24</f>
        <v>&gt;4/acre</v>
      </c>
      <c r="D28" s="59"/>
      <c r="E28" s="465"/>
      <c r="F28" s="468"/>
    </row>
    <row r="29" spans="1:8" s="460" customFormat="1" ht="18" customHeight="1">
      <c r="A29" s="60">
        <v>21</v>
      </c>
      <c r="B29" s="64" t="str">
        <f>Structures!B25</f>
        <v>Downed Wood 4-16" max diameter and &gt;3 ft long</v>
      </c>
      <c r="C29" s="62" t="str">
        <f>Structures!C25</f>
        <v>&gt;4/acre</v>
      </c>
      <c r="D29" s="59"/>
      <c r="E29" s="465"/>
      <c r="F29" s="468"/>
    </row>
    <row r="30" spans="1:8" s="460" customFormat="1" ht="18" customHeight="1" thickBot="1">
      <c r="A30" s="65">
        <v>22</v>
      </c>
      <c r="B30" s="66" t="str">
        <f>Structures!B26</f>
        <v>Downed Wood &gt;18" max diameter and &gt;3 ft long</v>
      </c>
      <c r="C30" s="67" t="str">
        <f>Structures!C26</f>
        <v>&gt;2/acre</v>
      </c>
      <c r="D30" s="59"/>
      <c r="E30" s="465"/>
      <c r="F30" s="468"/>
    </row>
    <row r="31" spans="1:8" s="460" customFormat="1" ht="21.75" customHeight="1" thickBot="1">
      <c r="A31" s="877" t="s">
        <v>6201</v>
      </c>
      <c r="B31" s="878"/>
      <c r="C31" s="878"/>
      <c r="D31" s="68"/>
      <c r="E31" s="465"/>
      <c r="F31" s="468"/>
    </row>
    <row r="32" spans="1:8" s="471" customFormat="1" ht="12.75" customHeight="1" thickTop="1">
      <c r="A32" s="69" t="s">
        <v>6109</v>
      </c>
      <c r="B32" s="70"/>
      <c r="C32" s="70"/>
      <c r="D32" s="70"/>
      <c r="E32" s="470"/>
      <c r="F32" s="70"/>
    </row>
    <row r="33" spans="1:6" s="471" customFormat="1" ht="12.75" customHeight="1">
      <c r="A33" s="69" t="s">
        <v>6103</v>
      </c>
      <c r="B33" s="70"/>
      <c r="C33" s="70"/>
      <c r="D33" s="70"/>
      <c r="E33" s="470"/>
      <c r="F33" s="70"/>
    </row>
    <row r="34" spans="1:6" s="49" customFormat="1" ht="12.75" customHeight="1">
      <c r="B34" s="47"/>
      <c r="C34" s="47"/>
      <c r="D34" s="47"/>
      <c r="E34" s="48"/>
      <c r="F34" s="47"/>
    </row>
    <row r="35" spans="1:6" s="50" customFormat="1" ht="15">
      <c r="B35" s="29"/>
      <c r="C35" s="29"/>
      <c r="D35" s="29"/>
      <c r="E35" s="51"/>
      <c r="F35" s="52"/>
    </row>
    <row r="39" spans="1:6" ht="18">
      <c r="B39" s="53"/>
    </row>
  </sheetData>
  <sheetProtection password="F83F" sheet="1" objects="1" scenarios="1"/>
  <mergeCells count="7">
    <mergeCell ref="A31:C31"/>
    <mergeCell ref="A1:D1"/>
    <mergeCell ref="A2:D2"/>
    <mergeCell ref="A6:D6"/>
    <mergeCell ref="A7:D7"/>
    <mergeCell ref="A8:B8"/>
    <mergeCell ref="A5:D5"/>
  </mergeCells>
  <dataValidations count="1">
    <dataValidation type="whole" operator="equal" allowBlank="1" showInputMessage="1" showErrorMessage="1" sqref="D9:D31">
      <formula1>1</formula1>
    </dataValidation>
  </dataValidations>
  <printOptions horizontalCentered="1"/>
  <pageMargins left="0.7" right="0.7" top="0.75" bottom="0.75" header="0.3" footer="0.3"/>
  <pageSetup scale="70" orientation="landscape" r:id="rId1"/>
  <headerFooter>
    <oddFooter>&amp;L&amp;A&amp;C&amp;D&amp;R&amp;P</oddFooter>
  </headerFooter>
  <colBreaks count="1" manualBreakCount="1">
    <brk id="4" max="1048575" man="1"/>
  </colBreaks>
</worksheet>
</file>

<file path=xl/worksheets/sheet2.xml><?xml version="1.0" encoding="utf-8"?>
<worksheet xmlns="http://schemas.openxmlformats.org/spreadsheetml/2006/main" xmlns:r="http://schemas.openxmlformats.org/officeDocument/2006/relationships">
  <sheetPr codeName="Sheet1" enableFormatConditionsCalculation="0"/>
  <dimension ref="A1:BX217"/>
  <sheetViews>
    <sheetView zoomScale="75" zoomScaleNormal="75" zoomScaleSheetLayoutView="100" workbookViewId="0">
      <selection activeCell="D3" sqref="D3"/>
    </sheetView>
  </sheetViews>
  <sheetFormatPr defaultColWidth="9" defaultRowHeight="12.75"/>
  <cols>
    <col min="1" max="1" width="17.1640625" style="300" customWidth="1"/>
    <col min="2" max="2" width="20.6640625" style="301" customWidth="1"/>
    <col min="3" max="3" width="15" style="302" customWidth="1"/>
    <col min="4" max="4" width="47.1640625" style="303" customWidth="1"/>
    <col min="5" max="5" width="48.33203125" style="305" customWidth="1"/>
    <col min="6" max="6" width="15.1640625" style="304" customWidth="1"/>
    <col min="7" max="7" width="15.83203125" style="296" customWidth="1"/>
    <col min="8" max="8" width="13.1640625" style="176" customWidth="1"/>
    <col min="9" max="9" width="14" style="299" customWidth="1"/>
    <col min="10" max="10" width="14" style="298" customWidth="1"/>
    <col min="11" max="11" width="8.83203125" style="253" customWidth="1"/>
    <col min="12" max="12" width="11.5" style="253" bestFit="1" customWidth="1"/>
    <col min="13" max="58" width="9" style="253"/>
    <col min="59" max="59" width="6" style="28" customWidth="1"/>
    <col min="60" max="60" width="11.33203125" style="28" customWidth="1"/>
    <col min="61" max="61" width="12" style="297" customWidth="1"/>
    <col min="62" max="62" width="9" style="297"/>
    <col min="63" max="63" width="21.33203125" style="297" customWidth="1"/>
    <col min="64" max="64" width="17.6640625" style="297" customWidth="1"/>
    <col min="65" max="65" width="16.83203125" style="297" customWidth="1"/>
    <col min="66" max="66" width="20.83203125" style="273" customWidth="1"/>
    <col min="67" max="16384" width="9" style="28"/>
  </cols>
  <sheetData>
    <row r="1" spans="1:76" s="352" customFormat="1" ht="30" customHeight="1" thickTop="1" thickBot="1">
      <c r="A1" s="561" t="s">
        <v>6045</v>
      </c>
      <c r="B1" s="562"/>
      <c r="C1" s="562"/>
      <c r="D1" s="562"/>
      <c r="E1" s="562"/>
      <c r="F1" s="562"/>
      <c r="G1" s="562"/>
      <c r="H1" s="562"/>
      <c r="I1" s="562"/>
      <c r="J1" s="563"/>
      <c r="BI1" s="353" t="s">
        <v>6113</v>
      </c>
      <c r="BJ1" s="354"/>
      <c r="BK1" s="354"/>
      <c r="BL1" s="354"/>
      <c r="BM1" s="354"/>
      <c r="BN1" s="355"/>
      <c r="BO1" s="356"/>
      <c r="BP1" s="356"/>
      <c r="BQ1" s="356"/>
      <c r="BR1" s="356"/>
      <c r="BS1" s="356"/>
      <c r="BT1" s="356"/>
      <c r="BU1" s="356"/>
      <c r="BV1" s="356"/>
      <c r="BW1" s="356"/>
      <c r="BX1" s="356"/>
    </row>
    <row r="2" spans="1:76" s="316" customFormat="1" ht="12.75" customHeight="1" thickTop="1" thickBot="1">
      <c r="A2" s="313"/>
      <c r="B2" s="313"/>
      <c r="C2" s="313"/>
      <c r="D2" s="313"/>
      <c r="E2" s="313"/>
      <c r="F2" s="313"/>
      <c r="G2" s="313"/>
      <c r="H2" s="313"/>
      <c r="I2" s="313"/>
      <c r="J2" s="314"/>
      <c r="BI2" s="357" t="s">
        <v>6090</v>
      </c>
      <c r="BJ2" s="358" t="s">
        <v>6008</v>
      </c>
      <c r="BK2" s="359" t="s">
        <v>6093</v>
      </c>
      <c r="BL2" s="359">
        <v>0</v>
      </c>
      <c r="BM2" s="359" t="s">
        <v>6111</v>
      </c>
      <c r="BN2" s="360" t="s">
        <v>6112</v>
      </c>
      <c r="BO2" s="361"/>
      <c r="BP2" s="361"/>
      <c r="BQ2" s="361"/>
      <c r="BR2" s="361"/>
      <c r="BS2" s="361"/>
      <c r="BT2" s="361"/>
      <c r="BU2" s="361"/>
      <c r="BV2" s="361"/>
      <c r="BW2" s="361"/>
      <c r="BX2" s="361"/>
    </row>
    <row r="3" spans="1:76" s="256" customFormat="1" ht="47.25" customHeight="1" thickTop="1" thickBot="1">
      <c r="A3" s="318"/>
      <c r="B3" s="319"/>
      <c r="C3" s="320"/>
      <c r="D3" s="321" t="s">
        <v>5991</v>
      </c>
      <c r="E3" s="322"/>
      <c r="F3" s="13" t="s">
        <v>58</v>
      </c>
      <c r="G3" s="15"/>
      <c r="H3" s="14"/>
      <c r="I3" s="13" t="s">
        <v>57</v>
      </c>
      <c r="J3" s="450"/>
      <c r="K3" s="255"/>
      <c r="BI3" s="362"/>
      <c r="BJ3" s="363" t="s">
        <v>6009</v>
      </c>
      <c r="BK3" s="364"/>
      <c r="BL3" s="364">
        <v>1</v>
      </c>
      <c r="BM3" s="364"/>
      <c r="BN3" s="365" t="s">
        <v>56</v>
      </c>
    </row>
    <row r="4" spans="1:76" s="256" customFormat="1" ht="12.75" customHeight="1" thickTop="1" thickBot="1">
      <c r="A4" s="318"/>
      <c r="B4" s="319"/>
      <c r="C4" s="320"/>
      <c r="D4" s="321"/>
      <c r="E4" s="322"/>
      <c r="F4" s="373"/>
      <c r="G4" s="374"/>
      <c r="H4" s="324"/>
      <c r="I4" s="374"/>
      <c r="J4" s="374"/>
      <c r="K4" s="255"/>
      <c r="BI4" s="362"/>
      <c r="BJ4" s="366"/>
      <c r="BK4" s="364"/>
      <c r="BL4" s="364">
        <v>2</v>
      </c>
      <c r="BM4" s="364"/>
      <c r="BN4" s="365" t="s">
        <v>6032</v>
      </c>
    </row>
    <row r="5" spans="1:76" s="256" customFormat="1" ht="36" customHeight="1" thickTop="1" thickBot="1">
      <c r="A5" s="683" t="s">
        <v>6018</v>
      </c>
      <c r="B5" s="684"/>
      <c r="C5" s="684"/>
      <c r="D5" s="684"/>
      <c r="E5" s="684"/>
      <c r="F5" s="684"/>
      <c r="G5" s="684"/>
      <c r="H5" s="684"/>
      <c r="I5" s="684"/>
      <c r="J5" s="685"/>
      <c r="K5" s="257"/>
      <c r="BH5" s="29" t="s">
        <v>5991</v>
      </c>
      <c r="BI5" s="362"/>
      <c r="BJ5" s="366"/>
      <c r="BK5" s="364"/>
      <c r="BL5" s="364" t="s">
        <v>6077</v>
      </c>
      <c r="BM5" s="364"/>
      <c r="BN5" s="367" t="s">
        <v>6033</v>
      </c>
    </row>
    <row r="6" spans="1:76" s="29" customFormat="1" ht="39.75" customHeight="1" thickBot="1">
      <c r="A6" s="686" t="s">
        <v>6089</v>
      </c>
      <c r="B6" s="687"/>
      <c r="C6" s="687"/>
      <c r="D6" s="687"/>
      <c r="E6" s="687"/>
      <c r="F6" s="687"/>
      <c r="G6" s="687"/>
      <c r="H6" s="687"/>
      <c r="I6" s="687"/>
      <c r="J6" s="688"/>
      <c r="K6" s="258"/>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H6" s="259"/>
      <c r="BI6" s="368"/>
      <c r="BJ6" s="369"/>
      <c r="BK6" s="370"/>
      <c r="BL6" s="371" t="s">
        <v>6022</v>
      </c>
      <c r="BM6" s="370"/>
      <c r="BN6" s="372" t="s">
        <v>1</v>
      </c>
    </row>
    <row r="7" spans="1:76" s="259" customFormat="1" ht="111" customHeight="1" thickBot="1">
      <c r="A7" s="325" t="s">
        <v>5992</v>
      </c>
      <c r="B7" s="132" t="s">
        <v>5993</v>
      </c>
      <c r="C7" s="326" t="s">
        <v>6116</v>
      </c>
      <c r="D7" s="375"/>
      <c r="E7" s="376"/>
      <c r="F7" s="327" t="s">
        <v>5994</v>
      </c>
      <c r="G7" s="132" t="s">
        <v>0</v>
      </c>
      <c r="H7" s="54" t="s">
        <v>5995</v>
      </c>
      <c r="I7" s="377" t="s">
        <v>6019</v>
      </c>
      <c r="J7" s="133" t="s">
        <v>6020</v>
      </c>
      <c r="K7" s="260"/>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1"/>
      <c r="AV7" s="261"/>
      <c r="AW7" s="261"/>
      <c r="AX7" s="261"/>
      <c r="AY7" s="261"/>
      <c r="AZ7" s="261"/>
      <c r="BA7" s="261"/>
      <c r="BB7" s="261"/>
      <c r="BC7" s="261"/>
      <c r="BD7" s="261"/>
      <c r="BE7" s="261"/>
      <c r="BF7" s="261"/>
      <c r="BH7" s="256"/>
      <c r="BI7" s="262"/>
      <c r="BJ7" s="262"/>
      <c r="BK7" s="262"/>
      <c r="BL7" s="262"/>
      <c r="BM7" s="262"/>
      <c r="BN7" s="262"/>
    </row>
    <row r="8" spans="1:76" s="31" customFormat="1" ht="18" customHeight="1">
      <c r="A8" s="695">
        <v>1</v>
      </c>
      <c r="B8" s="564" t="s">
        <v>6071</v>
      </c>
      <c r="C8" s="564"/>
      <c r="D8" s="564"/>
      <c r="E8" s="564"/>
      <c r="F8" s="564"/>
      <c r="G8" s="564"/>
      <c r="H8" s="564"/>
      <c r="I8" s="564"/>
      <c r="J8" s="689"/>
      <c r="K8" s="257"/>
      <c r="BI8" s="263"/>
      <c r="BJ8" s="263"/>
      <c r="BK8" s="263"/>
      <c r="BL8" s="263"/>
      <c r="BM8" s="263"/>
      <c r="BN8" s="263"/>
    </row>
    <row r="9" spans="1:76" s="31" customFormat="1" ht="18" customHeight="1">
      <c r="A9" s="696"/>
      <c r="B9" s="638" t="s">
        <v>6072</v>
      </c>
      <c r="C9" s="638"/>
      <c r="D9" s="638"/>
      <c r="E9" s="638"/>
      <c r="F9" s="638"/>
      <c r="G9" s="638"/>
      <c r="H9" s="638"/>
      <c r="I9" s="638"/>
      <c r="J9" s="639"/>
      <c r="K9" s="257"/>
      <c r="BI9" s="263"/>
      <c r="BJ9" s="263"/>
      <c r="BK9" s="263"/>
      <c r="BL9" s="263"/>
      <c r="BM9" s="263"/>
      <c r="BN9" s="264"/>
    </row>
    <row r="10" spans="1:76" s="31" customFormat="1" ht="18" customHeight="1" thickBot="1">
      <c r="A10" s="697"/>
      <c r="B10" s="698" t="s">
        <v>6073</v>
      </c>
      <c r="C10" s="698"/>
      <c r="D10" s="698"/>
      <c r="E10" s="698"/>
      <c r="F10" s="698"/>
      <c r="G10" s="698"/>
      <c r="H10" s="698"/>
      <c r="I10" s="698"/>
      <c r="J10" s="699"/>
      <c r="K10" s="265"/>
      <c r="BI10" s="263"/>
      <c r="BJ10" s="263"/>
      <c r="BK10" s="263"/>
      <c r="BL10" s="263"/>
      <c r="BM10" s="263"/>
      <c r="BN10" s="264"/>
    </row>
    <row r="11" spans="1:76" s="267" customFormat="1" ht="39.75" customHeight="1" thickBot="1">
      <c r="A11" s="703" t="s">
        <v>6051</v>
      </c>
      <c r="B11" s="704"/>
      <c r="C11" s="704"/>
      <c r="D11" s="704"/>
      <c r="E11" s="704"/>
      <c r="F11" s="704"/>
      <c r="G11" s="704"/>
      <c r="H11" s="704"/>
      <c r="I11" s="704"/>
      <c r="J11" s="705"/>
      <c r="K11" s="266"/>
      <c r="BH11" s="268"/>
      <c r="BI11" s="269"/>
      <c r="BJ11" s="269"/>
      <c r="BK11" s="269"/>
      <c r="BL11" s="269"/>
      <c r="BM11" s="269"/>
      <c r="BN11" s="270"/>
    </row>
    <row r="12" spans="1:76" s="31" customFormat="1" ht="18" customHeight="1">
      <c r="A12" s="700">
        <v>2</v>
      </c>
      <c r="B12" s="564" t="s">
        <v>6118</v>
      </c>
      <c r="C12" s="564"/>
      <c r="D12" s="564"/>
      <c r="E12" s="564"/>
      <c r="F12" s="564"/>
      <c r="G12" s="564"/>
      <c r="H12" s="564"/>
      <c r="I12" s="564"/>
      <c r="J12" s="689"/>
      <c r="K12" s="271"/>
      <c r="BI12" s="197"/>
      <c r="BJ12" s="263"/>
      <c r="BK12" s="263"/>
      <c r="BL12" s="263"/>
      <c r="BM12" s="263"/>
      <c r="BN12" s="264"/>
    </row>
    <row r="13" spans="1:76" s="31" customFormat="1" ht="18" customHeight="1">
      <c r="A13" s="701"/>
      <c r="B13" s="640" t="s">
        <v>6119</v>
      </c>
      <c r="C13" s="640"/>
      <c r="D13" s="640"/>
      <c r="E13" s="640"/>
      <c r="F13" s="640"/>
      <c r="G13" s="640"/>
      <c r="H13" s="640"/>
      <c r="I13" s="640"/>
      <c r="J13" s="641"/>
      <c r="K13" s="257"/>
      <c r="BH13" s="30"/>
      <c r="BI13" s="263"/>
      <c r="BJ13" s="197"/>
      <c r="BK13" s="197"/>
      <c r="BL13" s="197"/>
      <c r="BM13" s="197"/>
      <c r="BN13" s="264"/>
    </row>
    <row r="14" spans="1:76" s="29" customFormat="1" ht="17.100000000000001" customHeight="1" thickBot="1">
      <c r="A14" s="702"/>
      <c r="B14" s="378" t="s">
        <v>6001</v>
      </c>
      <c r="C14" s="379">
        <f>(1/4)*3</f>
        <v>0.75</v>
      </c>
      <c r="D14" s="690" t="s">
        <v>5991</v>
      </c>
      <c r="E14" s="691"/>
      <c r="F14" s="20"/>
      <c r="G14" s="636"/>
      <c r="H14" s="637"/>
      <c r="I14" s="380" t="str">
        <f>IF(F14="yes",1,IF(F14="no",0,""))</f>
        <v/>
      </c>
      <c r="J14" s="381" t="s">
        <v>60</v>
      </c>
      <c r="K14" s="272"/>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256"/>
      <c r="AQ14" s="256"/>
      <c r="AR14" s="256"/>
      <c r="AS14" s="256"/>
      <c r="AT14" s="256"/>
      <c r="AU14" s="256"/>
      <c r="AV14" s="256"/>
      <c r="AW14" s="256"/>
      <c r="AX14" s="256"/>
      <c r="AY14" s="256"/>
      <c r="AZ14" s="256"/>
      <c r="BA14" s="256"/>
      <c r="BB14" s="256"/>
      <c r="BC14" s="256"/>
      <c r="BD14" s="256"/>
      <c r="BE14" s="256"/>
      <c r="BF14" s="256"/>
      <c r="BH14" s="256"/>
      <c r="BI14" s="273"/>
      <c r="BJ14" s="262"/>
      <c r="BK14" s="262"/>
      <c r="BL14" s="262"/>
      <c r="BM14" s="262"/>
      <c r="BN14" s="274"/>
    </row>
    <row r="15" spans="1:76" s="31" customFormat="1" ht="54" customHeight="1">
      <c r="A15" s="706">
        <v>3</v>
      </c>
      <c r="B15" s="534" t="s">
        <v>6120</v>
      </c>
      <c r="C15" s="534"/>
      <c r="D15" s="534"/>
      <c r="E15" s="534"/>
      <c r="F15" s="534"/>
      <c r="G15" s="534"/>
      <c r="H15" s="534"/>
      <c r="I15" s="534"/>
      <c r="J15" s="535"/>
      <c r="K15" s="275"/>
      <c r="BH15" s="276"/>
      <c r="BI15" s="264"/>
      <c r="BJ15" s="277"/>
      <c r="BK15" s="277"/>
      <c r="BL15" s="277"/>
      <c r="BM15" s="277"/>
      <c r="BN15" s="277"/>
    </row>
    <row r="16" spans="1:76" s="276" customFormat="1" ht="18" customHeight="1">
      <c r="A16" s="707"/>
      <c r="B16" s="640" t="s">
        <v>6119</v>
      </c>
      <c r="C16" s="640"/>
      <c r="D16" s="640"/>
      <c r="E16" s="640"/>
      <c r="F16" s="640"/>
      <c r="G16" s="640"/>
      <c r="H16" s="640"/>
      <c r="I16" s="640"/>
      <c r="J16" s="641"/>
      <c r="K16" s="257"/>
      <c r="BH16" s="271"/>
      <c r="BI16" s="277"/>
      <c r="BJ16" s="264"/>
      <c r="BK16" s="264"/>
      <c r="BL16" s="264"/>
      <c r="BM16" s="278"/>
      <c r="BN16" s="277"/>
    </row>
    <row r="17" spans="1:66" s="280" customFormat="1" ht="17.100000000000001" customHeight="1" thickBot="1">
      <c r="A17" s="708"/>
      <c r="B17" s="382" t="s">
        <v>6001</v>
      </c>
      <c r="C17" s="383">
        <f>(1/4)*3</f>
        <v>0.75</v>
      </c>
      <c r="D17" s="709" t="s">
        <v>5991</v>
      </c>
      <c r="E17" s="709"/>
      <c r="F17" s="20"/>
      <c r="G17" s="636" t="s">
        <v>5991</v>
      </c>
      <c r="H17" s="637"/>
      <c r="I17" s="380" t="str">
        <f>IF((F17=""),"",IF(F17="yes",1,0))</f>
        <v/>
      </c>
      <c r="J17" s="384" t="s">
        <v>61</v>
      </c>
      <c r="K17" s="272" t="s">
        <v>5991</v>
      </c>
      <c r="L17" s="256"/>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279"/>
      <c r="BH17" s="5"/>
      <c r="BI17" s="273"/>
      <c r="BJ17" s="273"/>
      <c r="BK17" s="273"/>
      <c r="BL17" s="273"/>
      <c r="BM17" s="273"/>
      <c r="BN17" s="273"/>
    </row>
    <row r="18" spans="1:66" s="276" customFormat="1" ht="35.1" customHeight="1">
      <c r="A18" s="551">
        <v>4</v>
      </c>
      <c r="B18" s="564" t="s">
        <v>6186</v>
      </c>
      <c r="C18" s="534"/>
      <c r="D18" s="534"/>
      <c r="E18" s="534"/>
      <c r="F18" s="534"/>
      <c r="G18" s="534"/>
      <c r="H18" s="534"/>
      <c r="I18" s="534"/>
      <c r="J18" s="535"/>
      <c r="K18" s="281"/>
      <c r="L18" s="282"/>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I18" s="277"/>
      <c r="BJ18" s="277"/>
      <c r="BK18" s="277"/>
      <c r="BL18" s="277"/>
      <c r="BM18" s="277"/>
      <c r="BN18" s="277"/>
    </row>
    <row r="19" spans="1:66" s="276" customFormat="1" ht="35.1" customHeight="1">
      <c r="A19" s="552"/>
      <c r="B19" s="570" t="s">
        <v>6166</v>
      </c>
      <c r="C19" s="570"/>
      <c r="D19" s="570"/>
      <c r="E19" s="570"/>
      <c r="F19" s="570"/>
      <c r="G19" s="570"/>
      <c r="H19" s="570"/>
      <c r="I19" s="570"/>
      <c r="J19" s="571"/>
      <c r="K19" s="284"/>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I19" s="278"/>
      <c r="BJ19" s="277"/>
      <c r="BK19" s="277"/>
      <c r="BL19" s="277"/>
      <c r="BM19" s="277"/>
      <c r="BN19" s="277"/>
    </row>
    <row r="20" spans="1:66" s="276" customFormat="1" ht="18" customHeight="1">
      <c r="A20" s="552"/>
      <c r="B20" s="640" t="s">
        <v>6119</v>
      </c>
      <c r="C20" s="640"/>
      <c r="D20" s="640"/>
      <c r="E20" s="640"/>
      <c r="F20" s="640"/>
      <c r="G20" s="640"/>
      <c r="H20" s="640"/>
      <c r="I20" s="640"/>
      <c r="J20" s="641"/>
      <c r="K20" s="257"/>
      <c r="BH20" s="285"/>
      <c r="BI20" s="277"/>
      <c r="BJ20" s="278"/>
      <c r="BK20" s="278"/>
      <c r="BL20" s="278"/>
      <c r="BM20" s="278"/>
      <c r="BN20" s="277"/>
    </row>
    <row r="21" spans="1:66" s="280" customFormat="1" ht="17.100000000000001" customHeight="1" thickBot="1">
      <c r="A21" s="553"/>
      <c r="B21" s="382" t="s">
        <v>6001</v>
      </c>
      <c r="C21" s="383">
        <f>(1/4)*3</f>
        <v>0.75</v>
      </c>
      <c r="D21" s="554" t="s">
        <v>5991</v>
      </c>
      <c r="E21" s="555"/>
      <c r="F21" s="20"/>
      <c r="G21" s="636"/>
      <c r="H21" s="637"/>
      <c r="I21" s="380" t="str">
        <f>IF(F21="yes",1,IF(F21="no",0,""))</f>
        <v/>
      </c>
      <c r="J21" s="384" t="s">
        <v>62</v>
      </c>
      <c r="K21" s="272"/>
      <c r="L21" s="256"/>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H21" s="5"/>
      <c r="BI21" s="273"/>
      <c r="BJ21" s="273"/>
      <c r="BK21" s="273"/>
      <c r="BL21" s="273"/>
      <c r="BM21" s="273"/>
      <c r="BN21" s="273"/>
    </row>
    <row r="22" spans="1:66" s="276" customFormat="1" ht="69" customHeight="1">
      <c r="A22" s="551">
        <v>5</v>
      </c>
      <c r="B22" s="534" t="s">
        <v>6194</v>
      </c>
      <c r="C22" s="534"/>
      <c r="D22" s="534"/>
      <c r="E22" s="534"/>
      <c r="F22" s="534"/>
      <c r="G22" s="534"/>
      <c r="H22" s="534"/>
      <c r="I22" s="534"/>
      <c r="J22" s="535"/>
      <c r="K22" s="257"/>
      <c r="BI22" s="278"/>
      <c r="BJ22" s="277"/>
      <c r="BK22" s="277"/>
      <c r="BL22" s="277"/>
      <c r="BM22" s="277"/>
      <c r="BN22" s="277"/>
    </row>
    <row r="23" spans="1:66" s="276" customFormat="1" ht="33" customHeight="1">
      <c r="A23" s="552"/>
      <c r="B23" s="565" t="s">
        <v>6091</v>
      </c>
      <c r="C23" s="565"/>
      <c r="D23" s="565"/>
      <c r="E23" s="565"/>
      <c r="F23" s="565"/>
      <c r="G23" s="565"/>
      <c r="H23" s="565"/>
      <c r="I23" s="565"/>
      <c r="J23" s="566"/>
      <c r="K23" s="257"/>
      <c r="BH23" s="285"/>
      <c r="BI23" s="277"/>
      <c r="BJ23" s="278"/>
      <c r="BK23" s="278"/>
      <c r="BL23" s="278"/>
      <c r="BM23" s="278"/>
      <c r="BN23" s="277"/>
    </row>
    <row r="24" spans="1:66" s="285" customFormat="1" ht="54" customHeight="1" thickBot="1">
      <c r="A24" s="553"/>
      <c r="B24" s="385" t="s">
        <v>6004</v>
      </c>
      <c r="C24" s="386">
        <v>1</v>
      </c>
      <c r="D24" s="659"/>
      <c r="E24" s="659"/>
      <c r="F24" s="22"/>
      <c r="G24" s="627" t="str">
        <f>IF(F24="no information","no information, so this main indicator is not included in the Spp composite indicator or the final score","")</f>
        <v/>
      </c>
      <c r="H24" s="520"/>
      <c r="I24" s="387" t="str">
        <f>IF(OR(F24="no information",F24=""),"",IF((F24=1),0.5,IF((F24=2),0.7,IF((2&lt;F24),0.9,0))))</f>
        <v/>
      </c>
      <c r="J24" s="388" t="s">
        <v>63</v>
      </c>
      <c r="K24" s="286" t="s">
        <v>5991</v>
      </c>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H24" s="276"/>
      <c r="BI24" s="277"/>
      <c r="BJ24" s="277"/>
      <c r="BK24" s="277"/>
      <c r="BL24" s="277"/>
      <c r="BM24" s="277"/>
      <c r="BN24" s="277"/>
    </row>
    <row r="25" spans="1:66" s="276" customFormat="1" ht="69" customHeight="1">
      <c r="A25" s="692">
        <v>6</v>
      </c>
      <c r="B25" s="534" t="s">
        <v>6187</v>
      </c>
      <c r="C25" s="534"/>
      <c r="D25" s="534"/>
      <c r="E25" s="534"/>
      <c r="F25" s="534"/>
      <c r="G25" s="534"/>
      <c r="H25" s="534"/>
      <c r="I25" s="534"/>
      <c r="J25" s="535"/>
      <c r="K25" s="286"/>
      <c r="BI25" s="278"/>
      <c r="BJ25" s="277"/>
      <c r="BK25" s="277"/>
      <c r="BL25" s="277"/>
      <c r="BM25" s="277"/>
      <c r="BN25" s="277"/>
    </row>
    <row r="26" spans="1:66" s="276" customFormat="1" ht="33" customHeight="1">
      <c r="A26" s="693"/>
      <c r="B26" s="565" t="s">
        <v>6092</v>
      </c>
      <c r="C26" s="565"/>
      <c r="D26" s="565"/>
      <c r="E26" s="565"/>
      <c r="F26" s="565"/>
      <c r="G26" s="565"/>
      <c r="H26" s="565"/>
      <c r="I26" s="565"/>
      <c r="J26" s="566"/>
      <c r="K26" s="287"/>
      <c r="BH26" s="285"/>
      <c r="BI26" s="277"/>
      <c r="BJ26" s="278"/>
      <c r="BK26" s="278"/>
      <c r="BL26" s="278"/>
      <c r="BM26" s="278"/>
      <c r="BN26" s="277"/>
    </row>
    <row r="27" spans="1:66" s="285" customFormat="1" ht="54" customHeight="1" thickBot="1">
      <c r="A27" s="694"/>
      <c r="B27" s="390" t="s">
        <v>6007</v>
      </c>
      <c r="C27" s="386">
        <v>1</v>
      </c>
      <c r="D27" s="554" t="s">
        <v>5991</v>
      </c>
      <c r="E27" s="555"/>
      <c r="F27" s="22"/>
      <c r="G27" s="627" t="str">
        <f>IF(F27="no information","no information, so this main indicator is not included in the Spp composite indicator or the final score","")</f>
        <v/>
      </c>
      <c r="H27" s="520"/>
      <c r="I27" s="387" t="str">
        <f>IF(OR(F27="no information",F27=""),"",IF((F27=1),0.5,IF((F27=2),0.7,IF((2&lt;F27),0.9,0))))</f>
        <v/>
      </c>
      <c r="J27" s="389" t="s">
        <v>64</v>
      </c>
      <c r="K27" s="257"/>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H27" s="276"/>
      <c r="BI27" s="277"/>
      <c r="BJ27" s="277"/>
      <c r="BK27" s="277"/>
      <c r="BL27" s="277"/>
      <c r="BM27" s="277"/>
      <c r="BN27" s="277"/>
    </row>
    <row r="28" spans="1:66" s="276" customFormat="1" ht="54" customHeight="1">
      <c r="A28" s="572">
        <v>7</v>
      </c>
      <c r="B28" s="570" t="s">
        <v>6121</v>
      </c>
      <c r="C28" s="536"/>
      <c r="D28" s="536"/>
      <c r="E28" s="536"/>
      <c r="F28" s="536"/>
      <c r="G28" s="536"/>
      <c r="H28" s="536"/>
      <c r="I28" s="536"/>
      <c r="J28" s="537"/>
      <c r="K28" s="257"/>
      <c r="BI28" s="277"/>
      <c r="BJ28" s="277"/>
      <c r="BK28" s="277"/>
      <c r="BL28" s="277"/>
      <c r="BM28" s="277"/>
      <c r="BN28" s="277"/>
    </row>
    <row r="29" spans="1:66" s="276" customFormat="1" ht="18" customHeight="1">
      <c r="A29" s="573"/>
      <c r="B29" s="565" t="s">
        <v>6119</v>
      </c>
      <c r="C29" s="565"/>
      <c r="D29" s="565"/>
      <c r="E29" s="565"/>
      <c r="F29" s="565"/>
      <c r="G29" s="565"/>
      <c r="H29" s="565"/>
      <c r="I29" s="565"/>
      <c r="J29" s="566"/>
      <c r="K29" s="257"/>
      <c r="BI29" s="277"/>
      <c r="BJ29" s="277"/>
      <c r="BK29" s="277"/>
      <c r="BL29" s="277"/>
      <c r="BM29" s="277"/>
      <c r="BN29" s="277"/>
    </row>
    <row r="30" spans="1:66" s="285" customFormat="1" ht="17.100000000000001" customHeight="1" thickBot="1">
      <c r="A30" s="574"/>
      <c r="B30" s="391" t="s">
        <v>6001</v>
      </c>
      <c r="C30" s="383">
        <f>(1/4)*3</f>
        <v>0.75</v>
      </c>
      <c r="D30" s="554"/>
      <c r="E30" s="555"/>
      <c r="F30" s="20"/>
      <c r="G30" s="636"/>
      <c r="H30" s="637"/>
      <c r="I30" s="392" t="str">
        <f>IF(F30="yes",0,IF(F30="no",1,""))</f>
        <v/>
      </c>
      <c r="J30" s="389" t="s">
        <v>65</v>
      </c>
      <c r="K30" s="257"/>
      <c r="L30" s="25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7"/>
      <c r="BJ30" s="277"/>
      <c r="BK30" s="277"/>
      <c r="BL30" s="277"/>
      <c r="BM30" s="277"/>
      <c r="BN30" s="277"/>
    </row>
    <row r="31" spans="1:66" s="276" customFormat="1" ht="110.1" customHeight="1">
      <c r="A31" s="551">
        <v>8</v>
      </c>
      <c r="B31" s="534" t="s">
        <v>6168</v>
      </c>
      <c r="C31" s="534"/>
      <c r="D31" s="534"/>
      <c r="E31" s="534"/>
      <c r="F31" s="534"/>
      <c r="G31" s="534"/>
      <c r="H31" s="534"/>
      <c r="I31" s="534"/>
      <c r="J31" s="535"/>
      <c r="K31" s="257"/>
      <c r="BI31" s="277"/>
      <c r="BJ31" s="277"/>
      <c r="BK31" s="277"/>
      <c r="BL31" s="277"/>
      <c r="BM31" s="277"/>
      <c r="BN31" s="277"/>
    </row>
    <row r="32" spans="1:66" s="276" customFormat="1" ht="18" customHeight="1">
      <c r="A32" s="552"/>
      <c r="B32" s="565" t="s">
        <v>6122</v>
      </c>
      <c r="C32" s="565"/>
      <c r="D32" s="565"/>
      <c r="E32" s="565"/>
      <c r="F32" s="565"/>
      <c r="G32" s="565"/>
      <c r="H32" s="565"/>
      <c r="I32" s="565"/>
      <c r="J32" s="566"/>
      <c r="K32" s="257"/>
      <c r="BI32" s="277"/>
      <c r="BJ32" s="277"/>
      <c r="BK32" s="277"/>
      <c r="BL32" s="277"/>
      <c r="BM32" s="277"/>
      <c r="BN32" s="277"/>
    </row>
    <row r="33" spans="1:66" s="285" customFormat="1" ht="16.5" customHeight="1">
      <c r="A33" s="552"/>
      <c r="B33" s="651" t="s">
        <v>6001</v>
      </c>
      <c r="C33" s="654">
        <f>(1/5)*3</f>
        <v>0.60000000000000009</v>
      </c>
      <c r="D33" s="645" t="s">
        <v>6150</v>
      </c>
      <c r="E33" s="619"/>
      <c r="F33" s="16"/>
      <c r="G33" s="394">
        <v>7</v>
      </c>
      <c r="H33" s="396" t="str">
        <f>IF(F33="","",F33*G33)</f>
        <v/>
      </c>
      <c r="I33" s="548" t="str">
        <f>IF(COUNT(F33:F37)&gt;1,"Please select only one option.",IF((F37=1),"",(IF(COUNT(F33:F37)=0,"",(MAX(H33:H37))/7))))</f>
        <v/>
      </c>
      <c r="J33" s="648" t="s">
        <v>66</v>
      </c>
      <c r="K33" s="257"/>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7"/>
      <c r="BJ33" s="277"/>
      <c r="BK33" s="277"/>
      <c r="BL33" s="277"/>
      <c r="BM33" s="277"/>
      <c r="BN33" s="277"/>
    </row>
    <row r="34" spans="1:66" s="285" customFormat="1" ht="16.5" customHeight="1">
      <c r="A34" s="552"/>
      <c r="B34" s="652"/>
      <c r="C34" s="655"/>
      <c r="D34" s="657" t="s">
        <v>48</v>
      </c>
      <c r="E34" s="532"/>
      <c r="F34" s="17"/>
      <c r="G34" s="395">
        <v>4</v>
      </c>
      <c r="H34" s="396" t="str">
        <f>IF(F34="","",F34*G34)</f>
        <v/>
      </c>
      <c r="I34" s="549"/>
      <c r="J34" s="649"/>
      <c r="K34" s="257"/>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276"/>
      <c r="AW34" s="276"/>
      <c r="AX34" s="276"/>
      <c r="AY34" s="276"/>
      <c r="AZ34" s="276"/>
      <c r="BA34" s="276"/>
      <c r="BB34" s="276"/>
      <c r="BC34" s="276"/>
      <c r="BD34" s="276"/>
      <c r="BE34" s="276"/>
      <c r="BF34" s="276"/>
      <c r="BG34" s="276"/>
      <c r="BH34" s="276"/>
      <c r="BI34" s="277"/>
      <c r="BJ34" s="277"/>
      <c r="BK34" s="277"/>
      <c r="BL34" s="277"/>
      <c r="BM34" s="277"/>
      <c r="BN34" s="277"/>
    </row>
    <row r="35" spans="1:66" s="285" customFormat="1" ht="16.5" customHeight="1">
      <c r="A35" s="552"/>
      <c r="B35" s="652"/>
      <c r="C35" s="655"/>
      <c r="D35" s="657" t="s">
        <v>6034</v>
      </c>
      <c r="E35" s="532"/>
      <c r="F35" s="17"/>
      <c r="G35" s="395">
        <v>2</v>
      </c>
      <c r="H35" s="396" t="str">
        <f>IF(F35="","",F35*G35)</f>
        <v/>
      </c>
      <c r="I35" s="549"/>
      <c r="J35" s="649"/>
      <c r="K35" s="257"/>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7"/>
      <c r="BJ35" s="277"/>
      <c r="BK35" s="277"/>
      <c r="BL35" s="277"/>
      <c r="BM35" s="277"/>
      <c r="BN35" s="277"/>
    </row>
    <row r="36" spans="1:66" s="285" customFormat="1" ht="16.5" customHeight="1">
      <c r="A36" s="552"/>
      <c r="B36" s="652"/>
      <c r="C36" s="655"/>
      <c r="D36" s="657" t="s">
        <v>6035</v>
      </c>
      <c r="E36" s="532"/>
      <c r="F36" s="17"/>
      <c r="G36" s="395">
        <v>1</v>
      </c>
      <c r="H36" s="396" t="str">
        <f>IF(F36="","",F36*G36)</f>
        <v/>
      </c>
      <c r="I36" s="549"/>
      <c r="J36" s="649"/>
      <c r="K36" s="257"/>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7"/>
      <c r="BJ36" s="277"/>
      <c r="BK36" s="277"/>
      <c r="BL36" s="277"/>
      <c r="BM36" s="277"/>
      <c r="BN36" s="277"/>
    </row>
    <row r="37" spans="1:66" s="285" customFormat="1" ht="16.5" customHeight="1">
      <c r="A37" s="552"/>
      <c r="B37" s="652"/>
      <c r="C37" s="655"/>
      <c r="D37" s="527" t="s">
        <v>6027</v>
      </c>
      <c r="E37" s="528"/>
      <c r="F37" s="19"/>
      <c r="G37" s="393"/>
      <c r="H37" s="397"/>
      <c r="I37" s="549"/>
      <c r="J37" s="649"/>
      <c r="K37" s="257"/>
      <c r="L37" s="276"/>
      <c r="M37" s="276"/>
      <c r="N37" s="276"/>
      <c r="O37" s="276"/>
      <c r="P37" s="276"/>
      <c r="Q37" s="276"/>
      <c r="R37" s="276"/>
      <c r="S37" s="276"/>
      <c r="T37" s="276"/>
      <c r="U37" s="276"/>
      <c r="V37" s="276"/>
      <c r="W37" s="276"/>
      <c r="X37" s="276"/>
      <c r="Y37" s="276"/>
      <c r="Z37" s="276"/>
      <c r="AA37" s="276"/>
      <c r="AB37" s="276"/>
      <c r="AC37" s="276"/>
      <c r="AD37" s="276"/>
      <c r="AE37" s="276"/>
      <c r="AF37" s="276"/>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7"/>
      <c r="BJ37" s="277"/>
      <c r="BK37" s="277"/>
      <c r="BL37" s="277"/>
      <c r="BM37" s="277"/>
      <c r="BN37" s="277"/>
    </row>
    <row r="38" spans="1:66" s="285" customFormat="1" ht="54" customHeight="1" thickBot="1">
      <c r="A38" s="553"/>
      <c r="B38" s="653"/>
      <c r="C38" s="656"/>
      <c r="D38" s="585"/>
      <c r="E38" s="530"/>
      <c r="F38" s="646" t="str">
        <f>IF(F37=1,"&gt;1000 channel-widths, so this main indicator is not included in the Lscape composite indicator or the final score","")</f>
        <v/>
      </c>
      <c r="G38" s="646"/>
      <c r="H38" s="647"/>
      <c r="I38" s="550"/>
      <c r="J38" s="650"/>
      <c r="K38" s="257"/>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6"/>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7"/>
      <c r="BJ38" s="277"/>
      <c r="BK38" s="277"/>
      <c r="BL38" s="277"/>
      <c r="BM38" s="277"/>
      <c r="BN38" s="277"/>
    </row>
    <row r="39" spans="1:66" s="276" customFormat="1" ht="69" customHeight="1">
      <c r="A39" s="572">
        <v>9</v>
      </c>
      <c r="B39" s="534" t="s">
        <v>6213</v>
      </c>
      <c r="C39" s="534"/>
      <c r="D39" s="534"/>
      <c r="E39" s="534"/>
      <c r="F39" s="534"/>
      <c r="G39" s="534"/>
      <c r="H39" s="534"/>
      <c r="I39" s="534"/>
      <c r="J39" s="535"/>
      <c r="K39" s="288"/>
      <c r="BI39" s="277"/>
      <c r="BJ39" s="277"/>
      <c r="BK39" s="277"/>
      <c r="BL39" s="277"/>
      <c r="BM39" s="277"/>
      <c r="BN39" s="277"/>
    </row>
    <row r="40" spans="1:66" s="276" customFormat="1" ht="18" customHeight="1">
      <c r="A40" s="573"/>
      <c r="B40" s="640" t="s">
        <v>6122</v>
      </c>
      <c r="C40" s="640"/>
      <c r="D40" s="640"/>
      <c r="E40" s="640"/>
      <c r="F40" s="640"/>
      <c r="G40" s="640"/>
      <c r="H40" s="640"/>
      <c r="I40" s="640"/>
      <c r="J40" s="641"/>
      <c r="K40" s="289"/>
      <c r="BI40" s="278"/>
      <c r="BJ40" s="278"/>
      <c r="BK40" s="278"/>
      <c r="BL40" s="278"/>
      <c r="BM40" s="278"/>
      <c r="BN40" s="277"/>
    </row>
    <row r="41" spans="1:66" s="285" customFormat="1" ht="16.5" customHeight="1">
      <c r="A41" s="573"/>
      <c r="B41" s="519" t="s">
        <v>6001</v>
      </c>
      <c r="C41" s="540">
        <f>(1/4)*3</f>
        <v>0.75</v>
      </c>
      <c r="D41" s="533" t="s">
        <v>6125</v>
      </c>
      <c r="E41" s="532"/>
      <c r="F41" s="17"/>
      <c r="G41" s="395">
        <v>0</v>
      </c>
      <c r="H41" s="395" t="str">
        <f>IF(F41="","",F41*G41)</f>
        <v/>
      </c>
      <c r="I41" s="548" t="str">
        <f>(IF(COUNT(F41:F45)&gt;1,"Please select only one option.",(IF(COUNT(F41:F45)=0,"",(MAX(H41:H45))/5))))</f>
        <v/>
      </c>
      <c r="J41" s="660" t="s">
        <v>67</v>
      </c>
      <c r="K41" s="257"/>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I41" s="278"/>
      <c r="BJ41" s="278"/>
      <c r="BK41" s="278"/>
      <c r="BL41" s="278"/>
      <c r="BM41" s="278"/>
      <c r="BN41" s="277"/>
    </row>
    <row r="42" spans="1:66" s="285" customFormat="1" ht="16.5" customHeight="1">
      <c r="A42" s="573"/>
      <c r="B42" s="519"/>
      <c r="C42" s="540">
        <v>1</v>
      </c>
      <c r="D42" s="531" t="s">
        <v>6029</v>
      </c>
      <c r="E42" s="532"/>
      <c r="F42" s="17"/>
      <c r="G42" s="395">
        <v>1</v>
      </c>
      <c r="H42" s="396" t="str">
        <f>IF(F42="","",F42*G42)</f>
        <v/>
      </c>
      <c r="I42" s="549"/>
      <c r="J42" s="661"/>
      <c r="K42" s="257"/>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I42" s="278"/>
      <c r="BJ42" s="278"/>
      <c r="BK42" s="278"/>
      <c r="BL42" s="278"/>
      <c r="BM42" s="278"/>
      <c r="BN42" s="277"/>
    </row>
    <row r="43" spans="1:66" s="285" customFormat="1" ht="16.5" customHeight="1">
      <c r="A43" s="573"/>
      <c r="B43" s="519"/>
      <c r="C43" s="540"/>
      <c r="D43" s="531" t="s">
        <v>6030</v>
      </c>
      <c r="E43" s="532"/>
      <c r="F43" s="17"/>
      <c r="G43" s="395">
        <v>2</v>
      </c>
      <c r="H43" s="396" t="str">
        <f>IF(F43="","",F43*G43)</f>
        <v/>
      </c>
      <c r="I43" s="549"/>
      <c r="J43" s="661"/>
      <c r="K43" s="257"/>
      <c r="L43" s="25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I43" s="278"/>
      <c r="BJ43" s="278"/>
      <c r="BK43" s="278"/>
      <c r="BL43" s="278"/>
      <c r="BM43" s="278"/>
      <c r="BN43" s="277"/>
    </row>
    <row r="44" spans="1:66" s="285" customFormat="1" ht="16.5" customHeight="1">
      <c r="A44" s="573"/>
      <c r="B44" s="519"/>
      <c r="C44" s="540"/>
      <c r="D44" s="531" t="s">
        <v>6031</v>
      </c>
      <c r="E44" s="532"/>
      <c r="F44" s="17"/>
      <c r="G44" s="395">
        <v>3</v>
      </c>
      <c r="H44" s="396" t="str">
        <f>IF(F44="","",F44*G44)</f>
        <v/>
      </c>
      <c r="I44" s="549"/>
      <c r="J44" s="661"/>
      <c r="K44" s="257" t="s">
        <v>5991</v>
      </c>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I44" s="277"/>
      <c r="BJ44" s="278"/>
      <c r="BK44" s="278"/>
      <c r="BL44" s="278"/>
      <c r="BM44" s="278"/>
      <c r="BN44" s="277"/>
    </row>
    <row r="45" spans="1:66" s="285" customFormat="1" ht="16.5" customHeight="1" thickBot="1">
      <c r="A45" s="574"/>
      <c r="B45" s="520"/>
      <c r="C45" s="541"/>
      <c r="D45" s="529" t="s">
        <v>6184</v>
      </c>
      <c r="E45" s="530"/>
      <c r="F45" s="20"/>
      <c r="G45" s="383">
        <v>5</v>
      </c>
      <c r="H45" s="386" t="str">
        <f>IF(F45="","",F45*G45)</f>
        <v/>
      </c>
      <c r="I45" s="550"/>
      <c r="J45" s="662"/>
      <c r="K45" s="257"/>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H45" s="276"/>
      <c r="BI45" s="277"/>
      <c r="BJ45" s="277"/>
      <c r="BK45" s="277"/>
      <c r="BL45" s="277"/>
      <c r="BM45" s="277"/>
      <c r="BN45" s="277"/>
    </row>
    <row r="46" spans="1:66" s="285" customFormat="1" ht="18" customHeight="1">
      <c r="A46" s="572">
        <v>10</v>
      </c>
      <c r="B46" s="556" t="s">
        <v>6185</v>
      </c>
      <c r="C46" s="557"/>
      <c r="D46" s="557"/>
      <c r="E46" s="557"/>
      <c r="F46" s="557"/>
      <c r="G46" s="557"/>
      <c r="H46" s="557"/>
      <c r="I46" s="557"/>
      <c r="J46" s="558"/>
      <c r="K46" s="257"/>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c r="AK46" s="276"/>
      <c r="AL46" s="276"/>
      <c r="AM46" s="276"/>
      <c r="AN46" s="276"/>
      <c r="AO46" s="276"/>
      <c r="AP46" s="276"/>
      <c r="AQ46" s="276"/>
      <c r="AR46" s="276"/>
      <c r="AS46" s="276"/>
      <c r="AT46" s="276"/>
      <c r="AU46" s="276"/>
      <c r="AV46" s="276"/>
      <c r="AW46" s="276"/>
      <c r="AX46" s="276"/>
      <c r="AY46" s="276"/>
      <c r="AZ46" s="276"/>
      <c r="BA46" s="276"/>
      <c r="BB46" s="276"/>
      <c r="BC46" s="276"/>
      <c r="BD46" s="276"/>
      <c r="BE46" s="276"/>
      <c r="BF46" s="276"/>
      <c r="BH46" s="276"/>
      <c r="BI46" s="277"/>
      <c r="BJ46" s="277"/>
      <c r="BK46" s="277"/>
      <c r="BL46" s="277"/>
      <c r="BM46" s="277"/>
      <c r="BN46" s="277"/>
    </row>
    <row r="47" spans="1:66" s="276" customFormat="1" ht="18" customHeight="1">
      <c r="A47" s="573"/>
      <c r="B47" s="536" t="s">
        <v>6124</v>
      </c>
      <c r="C47" s="536"/>
      <c r="D47" s="536"/>
      <c r="E47" s="536"/>
      <c r="F47" s="536"/>
      <c r="G47" s="536"/>
      <c r="H47" s="536"/>
      <c r="I47" s="536"/>
      <c r="J47" s="537"/>
      <c r="K47" s="257"/>
      <c r="BI47" s="278"/>
      <c r="BJ47" s="277"/>
      <c r="BK47" s="277"/>
      <c r="BL47" s="277"/>
      <c r="BM47" s="277"/>
      <c r="BN47" s="277"/>
    </row>
    <row r="48" spans="1:66" s="276" customFormat="1" ht="18" customHeight="1">
      <c r="A48" s="573"/>
      <c r="B48" s="521" t="s">
        <v>6122</v>
      </c>
      <c r="C48" s="521"/>
      <c r="D48" s="521"/>
      <c r="E48" s="521"/>
      <c r="F48" s="521"/>
      <c r="G48" s="521"/>
      <c r="H48" s="521"/>
      <c r="I48" s="521"/>
      <c r="J48" s="522"/>
      <c r="K48" s="257"/>
      <c r="BH48" s="285"/>
      <c r="BI48" s="278"/>
      <c r="BJ48" s="278"/>
      <c r="BK48" s="278"/>
      <c r="BL48" s="278"/>
      <c r="BM48" s="278"/>
      <c r="BN48" s="277"/>
    </row>
    <row r="49" spans="1:66" s="285" customFormat="1" ht="16.5" customHeight="1">
      <c r="A49" s="573"/>
      <c r="B49" s="575" t="s">
        <v>6001</v>
      </c>
      <c r="C49" s="539">
        <f>(1/5)*3</f>
        <v>0.60000000000000009</v>
      </c>
      <c r="D49" s="610" t="s">
        <v>6021</v>
      </c>
      <c r="E49" s="611"/>
      <c r="F49" s="16"/>
      <c r="G49" s="396">
        <v>3</v>
      </c>
      <c r="H49" s="396" t="str">
        <f>IF(F49="","",F49*G49)</f>
        <v/>
      </c>
      <c r="I49" s="548" t="str">
        <f>IF(COUNT(F49:F52)&gt;1,"Please select only one option.",IF((F45=1),"",(IF(COUNT(F49:F52)=0,"",(MAX(H49:H51))/5))))</f>
        <v/>
      </c>
      <c r="J49" s="658" t="s">
        <v>6110</v>
      </c>
      <c r="K49" s="257"/>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c r="BB49" s="276"/>
      <c r="BC49" s="276"/>
      <c r="BD49" s="276"/>
      <c r="BE49" s="276"/>
      <c r="BF49" s="276"/>
      <c r="BI49" s="278"/>
      <c r="BJ49" s="278"/>
      <c r="BK49" s="278"/>
      <c r="BL49" s="278"/>
      <c r="BM49" s="278"/>
      <c r="BN49" s="277"/>
    </row>
    <row r="50" spans="1:66" s="285" customFormat="1" ht="16.5" customHeight="1">
      <c r="A50" s="573"/>
      <c r="B50" s="519"/>
      <c r="C50" s="540"/>
      <c r="D50" s="612" t="s">
        <v>6192</v>
      </c>
      <c r="E50" s="613"/>
      <c r="F50" s="17"/>
      <c r="G50" s="395">
        <v>2</v>
      </c>
      <c r="H50" s="395" t="str">
        <f>IF(F50="","",F50*G50)</f>
        <v/>
      </c>
      <c r="I50" s="549"/>
      <c r="J50" s="546"/>
      <c r="K50" s="257"/>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I50" s="278"/>
      <c r="BJ50" s="278"/>
      <c r="BK50" s="278"/>
      <c r="BL50" s="278"/>
      <c r="BM50" s="278"/>
      <c r="BN50" s="277"/>
    </row>
    <row r="51" spans="1:66" s="285" customFormat="1" ht="16.5" customHeight="1">
      <c r="A51" s="573"/>
      <c r="B51" s="519"/>
      <c r="C51" s="540"/>
      <c r="D51" s="614" t="s">
        <v>5</v>
      </c>
      <c r="E51" s="613"/>
      <c r="F51" s="17"/>
      <c r="G51" s="395">
        <v>0</v>
      </c>
      <c r="H51" s="395" t="str">
        <f>IF(F51="","",F51*G51)</f>
        <v/>
      </c>
      <c r="I51" s="549"/>
      <c r="J51" s="546"/>
      <c r="K51" s="257"/>
      <c r="L51" s="276"/>
      <c r="M51" s="276"/>
      <c r="N51" s="276"/>
      <c r="O51" s="276"/>
      <c r="P51" s="276"/>
      <c r="Q51" s="276"/>
      <c r="R51" s="276"/>
      <c r="S51" s="276"/>
      <c r="T51" s="276"/>
      <c r="U51" s="276"/>
      <c r="V51" s="276"/>
      <c r="W51" s="276"/>
      <c r="X51" s="276"/>
      <c r="Y51" s="276"/>
      <c r="Z51" s="276"/>
      <c r="AA51" s="276"/>
      <c r="AB51" s="276"/>
      <c r="AC51" s="276"/>
      <c r="AD51" s="276"/>
      <c r="AE51" s="276"/>
      <c r="AF51" s="276"/>
      <c r="AG51" s="276"/>
      <c r="AH51" s="276"/>
      <c r="AI51" s="276"/>
      <c r="AJ51" s="276"/>
      <c r="AK51" s="276"/>
      <c r="AL51" s="276"/>
      <c r="AM51" s="276"/>
      <c r="AN51" s="276"/>
      <c r="AO51" s="276"/>
      <c r="AP51" s="276"/>
      <c r="AQ51" s="276"/>
      <c r="AR51" s="276"/>
      <c r="AS51" s="276"/>
      <c r="AT51" s="276"/>
      <c r="AU51" s="276"/>
      <c r="AV51" s="276"/>
      <c r="AW51" s="276"/>
      <c r="AX51" s="276"/>
      <c r="AY51" s="276"/>
      <c r="AZ51" s="276"/>
      <c r="BA51" s="276"/>
      <c r="BB51" s="276"/>
      <c r="BC51" s="276"/>
      <c r="BD51" s="276"/>
      <c r="BE51" s="276"/>
      <c r="BF51" s="276"/>
      <c r="BI51" s="277"/>
      <c r="BJ51" s="278"/>
      <c r="BK51" s="278"/>
      <c r="BL51" s="278"/>
      <c r="BM51" s="278"/>
      <c r="BN51" s="277"/>
    </row>
    <row r="52" spans="1:66" s="285" customFormat="1" ht="54" customHeight="1" thickBot="1">
      <c r="A52" s="574"/>
      <c r="B52" s="520"/>
      <c r="C52" s="541"/>
      <c r="D52" s="615"/>
      <c r="E52" s="616"/>
      <c r="F52" s="584" t="str">
        <f>IF(F45=1,"The answer to Question #9 is &gt;90%, so this main indicator is not included in the Lscape composite indicator or the final score.","")</f>
        <v/>
      </c>
      <c r="G52" s="584"/>
      <c r="H52" s="584"/>
      <c r="I52" s="550"/>
      <c r="J52" s="547"/>
      <c r="K52" s="257"/>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276"/>
      <c r="BC52" s="276"/>
      <c r="BD52" s="276"/>
      <c r="BE52" s="276"/>
      <c r="BF52" s="276"/>
      <c r="BH52" s="276"/>
      <c r="BI52" s="277"/>
      <c r="BJ52" s="277"/>
      <c r="BK52" s="277"/>
      <c r="BL52" s="277"/>
      <c r="BM52" s="277"/>
      <c r="BN52" s="277"/>
    </row>
    <row r="53" spans="1:66" s="276" customFormat="1" ht="18" customHeight="1">
      <c r="A53" s="551">
        <v>11</v>
      </c>
      <c r="B53" s="609" t="s">
        <v>6195</v>
      </c>
      <c r="C53" s="534"/>
      <c r="D53" s="534"/>
      <c r="E53" s="534"/>
      <c r="F53" s="534"/>
      <c r="G53" s="534"/>
      <c r="H53" s="534"/>
      <c r="I53" s="534"/>
      <c r="J53" s="535"/>
      <c r="K53" s="257"/>
      <c r="BI53" s="278"/>
      <c r="BJ53" s="277"/>
      <c r="BK53" s="277"/>
      <c r="BL53" s="277"/>
      <c r="BM53" s="277"/>
      <c r="BN53" s="277"/>
    </row>
    <row r="54" spans="1:66" s="276" customFormat="1" ht="18" customHeight="1">
      <c r="A54" s="552"/>
      <c r="B54" s="521" t="s">
        <v>6122</v>
      </c>
      <c r="C54" s="521"/>
      <c r="D54" s="521"/>
      <c r="E54" s="521"/>
      <c r="F54" s="521"/>
      <c r="G54" s="521"/>
      <c r="H54" s="521"/>
      <c r="I54" s="521"/>
      <c r="J54" s="522"/>
      <c r="K54" s="257"/>
      <c r="BH54" s="285"/>
      <c r="BI54" s="278"/>
      <c r="BJ54" s="278"/>
      <c r="BK54" s="278"/>
      <c r="BL54" s="278"/>
      <c r="BM54" s="278"/>
      <c r="BN54" s="277"/>
    </row>
    <row r="55" spans="1:66" s="285" customFormat="1" ht="16.5" customHeight="1">
      <c r="A55" s="552"/>
      <c r="B55" s="575" t="s">
        <v>80</v>
      </c>
      <c r="C55" s="539">
        <f>3/7</f>
        <v>0.42857142857142855</v>
      </c>
      <c r="D55" s="533" t="s">
        <v>6125</v>
      </c>
      <c r="E55" s="532"/>
      <c r="F55" s="16"/>
      <c r="G55" s="396">
        <v>0</v>
      </c>
      <c r="H55" s="396" t="str">
        <f>IF(F55="","",F55*G55)</f>
        <v/>
      </c>
      <c r="I55" s="548" t="str">
        <f>(IF(COUNT(F55:F59)&gt;1,"Please select only one option.",IF(COUNT(F55:F59)=0,"",(MAX(H55:H59))/5)))</f>
        <v/>
      </c>
      <c r="J55" s="581" t="s">
        <v>68</v>
      </c>
      <c r="K55" s="257"/>
      <c r="L55" s="276"/>
      <c r="M55" s="276"/>
      <c r="N55" s="276"/>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I55" s="278"/>
      <c r="BJ55" s="278"/>
      <c r="BK55" s="278"/>
      <c r="BL55" s="278"/>
      <c r="BM55" s="278"/>
      <c r="BN55" s="277"/>
    </row>
    <row r="56" spans="1:66" s="285" customFormat="1" ht="16.5" customHeight="1">
      <c r="A56" s="552"/>
      <c r="B56" s="519"/>
      <c r="C56" s="540"/>
      <c r="D56" s="531" t="s">
        <v>6029</v>
      </c>
      <c r="E56" s="532"/>
      <c r="F56" s="17"/>
      <c r="G56" s="395">
        <v>1</v>
      </c>
      <c r="H56" s="396" t="str">
        <f>IF(F56="","",F56*G56)</f>
        <v/>
      </c>
      <c r="I56" s="549"/>
      <c r="J56" s="581"/>
      <c r="K56" s="257"/>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I56" s="278"/>
      <c r="BJ56" s="278"/>
      <c r="BK56" s="278"/>
      <c r="BL56" s="278"/>
      <c r="BM56" s="278"/>
      <c r="BN56" s="277"/>
    </row>
    <row r="57" spans="1:66" s="285" customFormat="1" ht="16.5" customHeight="1">
      <c r="A57" s="552"/>
      <c r="B57" s="519"/>
      <c r="C57" s="540"/>
      <c r="D57" s="531" t="s">
        <v>6030</v>
      </c>
      <c r="E57" s="532"/>
      <c r="F57" s="17"/>
      <c r="G57" s="395">
        <v>2</v>
      </c>
      <c r="H57" s="396" t="str">
        <f>IF(F57="","",F57*G57)</f>
        <v/>
      </c>
      <c r="I57" s="549"/>
      <c r="J57" s="581"/>
      <c r="K57" s="257"/>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I57" s="278"/>
      <c r="BJ57" s="278"/>
      <c r="BK57" s="278"/>
      <c r="BL57" s="278"/>
      <c r="BM57" s="278"/>
      <c r="BN57" s="277"/>
    </row>
    <row r="58" spans="1:66" s="285" customFormat="1" ht="16.5" customHeight="1">
      <c r="A58" s="552"/>
      <c r="B58" s="519"/>
      <c r="C58" s="540"/>
      <c r="D58" s="531" t="s">
        <v>6031</v>
      </c>
      <c r="E58" s="532"/>
      <c r="F58" s="17"/>
      <c r="G58" s="395">
        <v>3</v>
      </c>
      <c r="H58" s="396" t="str">
        <f>IF(F58="","",F58*G58)</f>
        <v/>
      </c>
      <c r="I58" s="549"/>
      <c r="J58" s="581"/>
      <c r="K58" s="257"/>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6"/>
      <c r="AN58" s="276"/>
      <c r="AO58" s="276"/>
      <c r="AP58" s="276"/>
      <c r="AQ58" s="276"/>
      <c r="AR58" s="276"/>
      <c r="AS58" s="276"/>
      <c r="AT58" s="276"/>
      <c r="AU58" s="276"/>
      <c r="AV58" s="276"/>
      <c r="AW58" s="276"/>
      <c r="AX58" s="276"/>
      <c r="AY58" s="276"/>
      <c r="AZ58" s="276"/>
      <c r="BA58" s="276"/>
      <c r="BB58" s="276"/>
      <c r="BC58" s="276"/>
      <c r="BD58" s="276"/>
      <c r="BE58" s="276"/>
      <c r="BF58" s="276"/>
      <c r="BI58" s="278"/>
      <c r="BJ58" s="278"/>
      <c r="BK58" s="278"/>
      <c r="BL58" s="278"/>
      <c r="BM58" s="278"/>
      <c r="BN58" s="277"/>
    </row>
    <row r="59" spans="1:66" s="285" customFormat="1" ht="16.5" customHeight="1" thickBot="1">
      <c r="A59" s="553"/>
      <c r="B59" s="520"/>
      <c r="C59" s="541"/>
      <c r="D59" s="585" t="s">
        <v>1</v>
      </c>
      <c r="E59" s="530"/>
      <c r="F59" s="20"/>
      <c r="G59" s="383">
        <v>5</v>
      </c>
      <c r="H59" s="396" t="str">
        <f>IF(F59="","",F59*G59)</f>
        <v/>
      </c>
      <c r="I59" s="550"/>
      <c r="J59" s="582"/>
      <c r="K59" s="257"/>
      <c r="L59" s="276"/>
      <c r="M59" s="276"/>
      <c r="N59" s="276"/>
      <c r="O59" s="276"/>
      <c r="P59" s="276"/>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6"/>
      <c r="AR59" s="276"/>
      <c r="AS59" s="276"/>
      <c r="AT59" s="276"/>
      <c r="AU59" s="276"/>
      <c r="AV59" s="276"/>
      <c r="AW59" s="276"/>
      <c r="AX59" s="276"/>
      <c r="AY59" s="276"/>
      <c r="AZ59" s="276"/>
      <c r="BA59" s="276"/>
      <c r="BB59" s="276"/>
      <c r="BC59" s="276"/>
      <c r="BD59" s="276"/>
      <c r="BE59" s="276"/>
      <c r="BF59" s="276"/>
      <c r="BI59" s="278"/>
      <c r="BJ59" s="278"/>
      <c r="BK59" s="278"/>
      <c r="BL59" s="278"/>
      <c r="BM59" s="278"/>
      <c r="BN59" s="277"/>
    </row>
    <row r="60" spans="1:66" s="285" customFormat="1" ht="18" customHeight="1">
      <c r="A60" s="572">
        <v>12</v>
      </c>
      <c r="B60" s="629" t="s">
        <v>5996</v>
      </c>
      <c r="C60" s="629"/>
      <c r="D60" s="629"/>
      <c r="E60" s="629"/>
      <c r="F60" s="629"/>
      <c r="G60" s="629"/>
      <c r="H60" s="629"/>
      <c r="I60" s="629"/>
      <c r="J60" s="630"/>
      <c r="K60" s="257"/>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6"/>
      <c r="AM60" s="276"/>
      <c r="AN60" s="276"/>
      <c r="AO60" s="276"/>
      <c r="AP60" s="276"/>
      <c r="AQ60" s="276"/>
      <c r="AR60" s="276"/>
      <c r="AS60" s="276"/>
      <c r="AT60" s="276"/>
      <c r="AU60" s="276"/>
      <c r="AV60" s="276"/>
      <c r="AW60" s="276"/>
      <c r="AX60" s="276"/>
      <c r="AY60" s="276"/>
      <c r="AZ60" s="276"/>
      <c r="BA60" s="276"/>
      <c r="BB60" s="276"/>
      <c r="BC60" s="276"/>
      <c r="BD60" s="276"/>
      <c r="BE60" s="276"/>
      <c r="BF60" s="276"/>
      <c r="BI60" s="278"/>
      <c r="BJ60" s="278"/>
      <c r="BK60" s="278"/>
      <c r="BL60" s="278"/>
      <c r="BM60" s="278"/>
      <c r="BN60" s="277"/>
    </row>
    <row r="61" spans="1:66" s="285" customFormat="1" ht="18" customHeight="1">
      <c r="A61" s="573"/>
      <c r="B61" s="642" t="s">
        <v>6094</v>
      </c>
      <c r="C61" s="643"/>
      <c r="D61" s="643"/>
      <c r="E61" s="643"/>
      <c r="F61" s="643"/>
      <c r="G61" s="643"/>
      <c r="H61" s="643"/>
      <c r="I61" s="643"/>
      <c r="J61" s="644"/>
      <c r="K61" s="257"/>
      <c r="L61" s="276"/>
      <c r="BI61" s="278"/>
      <c r="BJ61" s="278"/>
      <c r="BK61" s="278"/>
      <c r="BL61" s="278"/>
      <c r="BM61" s="278"/>
      <c r="BN61" s="277"/>
    </row>
    <row r="62" spans="1:66" s="285" customFormat="1" ht="17.100000000000001" customHeight="1" thickBot="1">
      <c r="A62" s="574"/>
      <c r="B62" s="390" t="s">
        <v>6001</v>
      </c>
      <c r="C62" s="386">
        <f>(1/4)*3</f>
        <v>0.75</v>
      </c>
      <c r="D62" s="554"/>
      <c r="E62" s="555"/>
      <c r="F62" s="22"/>
      <c r="G62" s="636"/>
      <c r="H62" s="637"/>
      <c r="I62" s="387" t="str">
        <f>IF(F62="","",F62/33)</f>
        <v/>
      </c>
      <c r="J62" s="388" t="s">
        <v>6010</v>
      </c>
      <c r="K62" s="257"/>
      <c r="L62" s="256"/>
      <c r="BI62" s="278"/>
      <c r="BJ62" s="278"/>
      <c r="BK62" s="278"/>
      <c r="BL62" s="278"/>
      <c r="BM62" s="278"/>
      <c r="BN62" s="277"/>
    </row>
    <row r="63" spans="1:66" s="276" customFormat="1" ht="69" customHeight="1">
      <c r="A63" s="551">
        <v>13</v>
      </c>
      <c r="B63" s="534" t="s">
        <v>6188</v>
      </c>
      <c r="C63" s="534"/>
      <c r="D63" s="534"/>
      <c r="E63" s="534"/>
      <c r="F63" s="534"/>
      <c r="G63" s="534"/>
      <c r="H63" s="534"/>
      <c r="I63" s="534"/>
      <c r="J63" s="535"/>
      <c r="K63" s="257"/>
      <c r="BI63" s="278"/>
      <c r="BJ63" s="277"/>
      <c r="BK63" s="277"/>
      <c r="BL63" s="277"/>
      <c r="BM63" s="277"/>
      <c r="BN63" s="277"/>
    </row>
    <row r="64" spans="1:66" s="276" customFormat="1" ht="18" customHeight="1">
      <c r="A64" s="552"/>
      <c r="B64" s="521" t="s">
        <v>6122</v>
      </c>
      <c r="C64" s="521"/>
      <c r="D64" s="521"/>
      <c r="E64" s="521"/>
      <c r="F64" s="521"/>
      <c r="G64" s="521"/>
      <c r="H64" s="521"/>
      <c r="I64" s="521"/>
      <c r="J64" s="522"/>
      <c r="BH64" s="285"/>
      <c r="BI64" s="278"/>
      <c r="BJ64" s="278"/>
      <c r="BK64" s="278"/>
      <c r="BL64" s="278"/>
      <c r="BM64" s="278"/>
      <c r="BN64" s="277"/>
    </row>
    <row r="65" spans="1:66" s="285" customFormat="1" ht="16.5" customHeight="1">
      <c r="A65" s="552"/>
      <c r="B65" s="575" t="s">
        <v>6002</v>
      </c>
      <c r="C65" s="539">
        <f>(2/5)*2</f>
        <v>0.8</v>
      </c>
      <c r="D65" s="525" t="s">
        <v>3</v>
      </c>
      <c r="E65" s="526"/>
      <c r="F65" s="16"/>
      <c r="G65" s="396">
        <v>0</v>
      </c>
      <c r="H65" s="396" t="str">
        <f t="shared" ref="H65:H71" si="0">IF(F65="","",F65*G65)</f>
        <v/>
      </c>
      <c r="I65" s="548" t="str">
        <f>IF(COUNT(F65:F71)&gt;1,"Please select only one option.",(IF(COUNT(F65:F71)=0,"",(MAX(H65:H71))/12)))</f>
        <v/>
      </c>
      <c r="J65" s="545" t="s">
        <v>69</v>
      </c>
      <c r="K65" s="257"/>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I65" s="278"/>
      <c r="BJ65" s="278"/>
      <c r="BK65" s="278"/>
      <c r="BL65" s="278"/>
      <c r="BM65" s="278"/>
      <c r="BN65" s="277"/>
    </row>
    <row r="66" spans="1:66" s="285" customFormat="1" ht="16.5" customHeight="1">
      <c r="A66" s="552"/>
      <c r="B66" s="519"/>
      <c r="C66" s="540"/>
      <c r="D66" s="525" t="s">
        <v>6036</v>
      </c>
      <c r="E66" s="526"/>
      <c r="F66" s="17"/>
      <c r="G66" s="395">
        <v>4</v>
      </c>
      <c r="H66" s="396" t="str">
        <f t="shared" si="0"/>
        <v/>
      </c>
      <c r="I66" s="549"/>
      <c r="J66" s="546"/>
      <c r="K66" s="257" t="s">
        <v>5991</v>
      </c>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I66" s="278"/>
      <c r="BJ66" s="278"/>
      <c r="BK66" s="278"/>
      <c r="BL66" s="278"/>
      <c r="BM66" s="278"/>
      <c r="BN66" s="277"/>
    </row>
    <row r="67" spans="1:66" s="285" customFormat="1" ht="16.5" customHeight="1">
      <c r="A67" s="552"/>
      <c r="B67" s="519"/>
      <c r="C67" s="540"/>
      <c r="D67" s="525" t="s">
        <v>6037</v>
      </c>
      <c r="E67" s="526"/>
      <c r="F67" s="17"/>
      <c r="G67" s="395">
        <v>7</v>
      </c>
      <c r="H67" s="396" t="str">
        <f t="shared" si="0"/>
        <v/>
      </c>
      <c r="I67" s="549"/>
      <c r="J67" s="546"/>
      <c r="K67" s="257"/>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I67" s="278"/>
      <c r="BJ67" s="278"/>
      <c r="BK67" s="278"/>
      <c r="BL67" s="278"/>
      <c r="BM67" s="278"/>
      <c r="BN67" s="277"/>
    </row>
    <row r="68" spans="1:66" s="285" customFormat="1" ht="16.5" customHeight="1">
      <c r="A68" s="552"/>
      <c r="B68" s="519"/>
      <c r="C68" s="540"/>
      <c r="D68" s="525" t="s">
        <v>6038</v>
      </c>
      <c r="E68" s="526"/>
      <c r="F68" s="17"/>
      <c r="G68" s="395">
        <v>9</v>
      </c>
      <c r="H68" s="396" t="str">
        <f t="shared" si="0"/>
        <v/>
      </c>
      <c r="I68" s="549"/>
      <c r="J68" s="546"/>
      <c r="K68" s="257"/>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I68" s="278"/>
      <c r="BJ68" s="278"/>
      <c r="BK68" s="278"/>
      <c r="BL68" s="278"/>
      <c r="BM68" s="278"/>
      <c r="BN68" s="277"/>
    </row>
    <row r="69" spans="1:66" s="285" customFormat="1" ht="16.5" customHeight="1">
      <c r="A69" s="552"/>
      <c r="B69" s="519"/>
      <c r="C69" s="540"/>
      <c r="D69" s="525" t="s">
        <v>6039</v>
      </c>
      <c r="E69" s="526"/>
      <c r="F69" s="17"/>
      <c r="G69" s="395">
        <v>10</v>
      </c>
      <c r="H69" s="396" t="str">
        <f t="shared" si="0"/>
        <v/>
      </c>
      <c r="I69" s="549"/>
      <c r="J69" s="546"/>
      <c r="K69" s="257"/>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I69" s="278"/>
      <c r="BJ69" s="278"/>
      <c r="BK69" s="278"/>
      <c r="BL69" s="278"/>
      <c r="BM69" s="278"/>
      <c r="BN69" s="277"/>
    </row>
    <row r="70" spans="1:66" s="285" customFormat="1" ht="16.5" customHeight="1">
      <c r="A70" s="552"/>
      <c r="B70" s="519"/>
      <c r="C70" s="540"/>
      <c r="D70" s="525" t="s">
        <v>6040</v>
      </c>
      <c r="E70" s="526"/>
      <c r="F70" s="17"/>
      <c r="G70" s="395">
        <v>11</v>
      </c>
      <c r="H70" s="396" t="str">
        <f t="shared" si="0"/>
        <v/>
      </c>
      <c r="I70" s="549"/>
      <c r="J70" s="546"/>
      <c r="K70" s="257"/>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I70" s="277"/>
      <c r="BJ70" s="278"/>
      <c r="BK70" s="278"/>
      <c r="BL70" s="278"/>
      <c r="BM70" s="278"/>
      <c r="BN70" s="277"/>
    </row>
    <row r="71" spans="1:66" s="285" customFormat="1" ht="16.5" customHeight="1" thickBot="1">
      <c r="A71" s="553"/>
      <c r="B71" s="520"/>
      <c r="C71" s="541"/>
      <c r="D71" s="523" t="s">
        <v>4</v>
      </c>
      <c r="E71" s="524"/>
      <c r="F71" s="20"/>
      <c r="G71" s="383">
        <v>12</v>
      </c>
      <c r="H71" s="386" t="str">
        <f t="shared" si="0"/>
        <v/>
      </c>
      <c r="I71" s="550"/>
      <c r="J71" s="547"/>
      <c r="K71" s="257"/>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H71" s="276"/>
      <c r="BI71" s="277"/>
      <c r="BJ71" s="277"/>
      <c r="BK71" s="277"/>
      <c r="BL71" s="277"/>
      <c r="BM71" s="277"/>
      <c r="BN71" s="277"/>
    </row>
    <row r="72" spans="1:66" s="276" customFormat="1" ht="18" customHeight="1">
      <c r="A72" s="551">
        <v>14</v>
      </c>
      <c r="B72" s="534" t="s">
        <v>6214</v>
      </c>
      <c r="C72" s="534"/>
      <c r="D72" s="534"/>
      <c r="E72" s="534"/>
      <c r="F72" s="534"/>
      <c r="G72" s="534"/>
      <c r="H72" s="534"/>
      <c r="I72" s="534"/>
      <c r="J72" s="535"/>
      <c r="K72" s="257"/>
      <c r="BI72" s="278"/>
      <c r="BJ72" s="277"/>
      <c r="BK72" s="277"/>
      <c r="BL72" s="277"/>
      <c r="BM72" s="277"/>
      <c r="BN72" s="277"/>
    </row>
    <row r="73" spans="1:66" s="276" customFormat="1" ht="18" customHeight="1">
      <c r="A73" s="552"/>
      <c r="B73" s="521" t="s">
        <v>6122</v>
      </c>
      <c r="C73" s="521"/>
      <c r="D73" s="521"/>
      <c r="E73" s="521"/>
      <c r="F73" s="521"/>
      <c r="G73" s="521"/>
      <c r="H73" s="521"/>
      <c r="I73" s="521"/>
      <c r="J73" s="522"/>
      <c r="K73" s="257"/>
      <c r="BH73" s="285"/>
      <c r="BI73" s="278"/>
      <c r="BJ73" s="278"/>
      <c r="BK73" s="278"/>
      <c r="BL73" s="278"/>
      <c r="BM73" s="278"/>
      <c r="BN73" s="277"/>
    </row>
    <row r="74" spans="1:66" s="285" customFormat="1" ht="16.5" customHeight="1">
      <c r="A74" s="552"/>
      <c r="B74" s="575" t="s">
        <v>6002</v>
      </c>
      <c r="C74" s="539">
        <f>2/5</f>
        <v>0.4</v>
      </c>
      <c r="D74" s="559" t="s">
        <v>6137</v>
      </c>
      <c r="E74" s="560"/>
      <c r="F74" s="16"/>
      <c r="G74" s="396">
        <v>0</v>
      </c>
      <c r="H74" s="396" t="str">
        <f t="shared" ref="H74:H80" si="1">IF(F74="","",F74*G74)</f>
        <v/>
      </c>
      <c r="I74" s="548" t="str">
        <f>IF(COUNT(F74:F80)&gt;1,"Please select only one option.",(IF(COUNT(F74:F80)=0,"",(MAX(H74:H80))/4)))</f>
        <v/>
      </c>
      <c r="J74" s="581" t="s">
        <v>70</v>
      </c>
      <c r="K74" s="257"/>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I74" s="278"/>
      <c r="BJ74" s="278"/>
      <c r="BK74" s="278"/>
      <c r="BL74" s="278"/>
      <c r="BM74" s="278"/>
      <c r="BN74" s="277"/>
    </row>
    <row r="75" spans="1:66" s="285" customFormat="1" ht="16.5" customHeight="1">
      <c r="A75" s="552"/>
      <c r="B75" s="519"/>
      <c r="C75" s="540"/>
      <c r="D75" s="538" t="s">
        <v>6139</v>
      </c>
      <c r="E75" s="526"/>
      <c r="F75" s="17"/>
      <c r="G75" s="395">
        <v>2</v>
      </c>
      <c r="H75" s="396" t="str">
        <f t="shared" si="1"/>
        <v/>
      </c>
      <c r="I75" s="549"/>
      <c r="J75" s="581"/>
      <c r="K75" s="257"/>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I75" s="278"/>
      <c r="BJ75" s="278"/>
      <c r="BK75" s="278"/>
      <c r="BL75" s="278"/>
      <c r="BM75" s="278"/>
      <c r="BN75" s="277"/>
    </row>
    <row r="76" spans="1:66" s="285" customFormat="1" ht="16.5" customHeight="1">
      <c r="A76" s="552"/>
      <c r="B76" s="519"/>
      <c r="C76" s="540"/>
      <c r="D76" s="538" t="s">
        <v>6041</v>
      </c>
      <c r="E76" s="526"/>
      <c r="F76" s="17"/>
      <c r="G76" s="395">
        <v>3</v>
      </c>
      <c r="H76" s="396" t="str">
        <f t="shared" si="1"/>
        <v/>
      </c>
      <c r="I76" s="549"/>
      <c r="J76" s="581"/>
      <c r="K76" s="257"/>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c r="BI76" s="278"/>
      <c r="BJ76" s="278"/>
      <c r="BK76" s="278"/>
      <c r="BL76" s="278"/>
      <c r="BM76" s="278"/>
      <c r="BN76" s="277"/>
    </row>
    <row r="77" spans="1:66" s="285" customFormat="1" ht="16.5" customHeight="1">
      <c r="A77" s="552"/>
      <c r="B77" s="519"/>
      <c r="C77" s="540"/>
      <c r="D77" s="538" t="s">
        <v>6042</v>
      </c>
      <c r="E77" s="526"/>
      <c r="F77" s="17"/>
      <c r="G77" s="395">
        <v>4</v>
      </c>
      <c r="H77" s="396" t="str">
        <f t="shared" si="1"/>
        <v/>
      </c>
      <c r="I77" s="549"/>
      <c r="J77" s="581"/>
      <c r="K77" s="257"/>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c r="BC77" s="276"/>
      <c r="BD77" s="276"/>
      <c r="BE77" s="276"/>
      <c r="BF77" s="276"/>
      <c r="BI77" s="278"/>
      <c r="BJ77" s="278"/>
      <c r="BK77" s="278"/>
      <c r="BL77" s="278"/>
      <c r="BM77" s="278"/>
      <c r="BN77" s="277"/>
    </row>
    <row r="78" spans="1:66" s="285" customFormat="1" ht="16.5" customHeight="1">
      <c r="A78" s="552"/>
      <c r="B78" s="519"/>
      <c r="C78" s="540"/>
      <c r="D78" s="538" t="s">
        <v>6043</v>
      </c>
      <c r="E78" s="526"/>
      <c r="F78" s="17"/>
      <c r="G78" s="395">
        <v>4</v>
      </c>
      <c r="H78" s="396" t="str">
        <f t="shared" si="1"/>
        <v/>
      </c>
      <c r="I78" s="549"/>
      <c r="J78" s="581"/>
      <c r="K78" s="257"/>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c r="BI78" s="278"/>
      <c r="BJ78" s="278"/>
      <c r="BK78" s="278"/>
      <c r="BL78" s="278"/>
      <c r="BM78" s="278"/>
      <c r="BN78" s="277"/>
    </row>
    <row r="79" spans="1:66" s="285" customFormat="1" ht="16.5" customHeight="1">
      <c r="A79" s="552"/>
      <c r="B79" s="519"/>
      <c r="C79" s="540"/>
      <c r="D79" s="538" t="s">
        <v>6044</v>
      </c>
      <c r="E79" s="526"/>
      <c r="F79" s="17"/>
      <c r="G79" s="395">
        <v>4</v>
      </c>
      <c r="H79" s="396" t="str">
        <f t="shared" si="1"/>
        <v/>
      </c>
      <c r="I79" s="549"/>
      <c r="J79" s="581"/>
      <c r="K79" s="257"/>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276"/>
      <c r="BI79" s="277"/>
      <c r="BJ79" s="278"/>
      <c r="BK79" s="278"/>
      <c r="BL79" s="278"/>
      <c r="BM79" s="278"/>
      <c r="BN79" s="277"/>
    </row>
    <row r="80" spans="1:66" s="285" customFormat="1" ht="16.5" customHeight="1" thickBot="1">
      <c r="A80" s="553"/>
      <c r="B80" s="520"/>
      <c r="C80" s="541"/>
      <c r="D80" s="523" t="s">
        <v>1</v>
      </c>
      <c r="E80" s="524"/>
      <c r="F80" s="20"/>
      <c r="G80" s="383">
        <v>3</v>
      </c>
      <c r="H80" s="396" t="str">
        <f t="shared" si="1"/>
        <v/>
      </c>
      <c r="I80" s="550"/>
      <c r="J80" s="582"/>
      <c r="K80" s="257"/>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276"/>
      <c r="AY80" s="276"/>
      <c r="AZ80" s="276"/>
      <c r="BA80" s="276"/>
      <c r="BB80" s="276"/>
      <c r="BC80" s="276"/>
      <c r="BD80" s="276"/>
      <c r="BE80" s="276"/>
      <c r="BF80" s="276"/>
      <c r="BH80" s="276"/>
      <c r="BI80" s="277"/>
      <c r="BJ80" s="277"/>
      <c r="BK80" s="277"/>
      <c r="BL80" s="277"/>
      <c r="BM80" s="277"/>
      <c r="BN80" s="277"/>
    </row>
    <row r="81" spans="1:66" s="276" customFormat="1" ht="54" customHeight="1">
      <c r="A81" s="551">
        <v>15</v>
      </c>
      <c r="B81" s="534" t="s">
        <v>6217</v>
      </c>
      <c r="C81" s="534"/>
      <c r="D81" s="534"/>
      <c r="E81" s="534"/>
      <c r="F81" s="534"/>
      <c r="G81" s="534"/>
      <c r="H81" s="534"/>
      <c r="I81" s="534"/>
      <c r="J81" s="535"/>
      <c r="K81" s="257"/>
      <c r="BI81" s="277"/>
      <c r="BJ81" s="277"/>
      <c r="BK81" s="277"/>
      <c r="BL81" s="277"/>
      <c r="BM81" s="277"/>
      <c r="BN81" s="277"/>
    </row>
    <row r="82" spans="1:66" s="276" customFormat="1" ht="35.1" customHeight="1">
      <c r="A82" s="552"/>
      <c r="B82" s="631" t="s">
        <v>6197</v>
      </c>
      <c r="C82" s="536"/>
      <c r="D82" s="536"/>
      <c r="E82" s="536"/>
      <c r="F82" s="536"/>
      <c r="G82" s="536"/>
      <c r="H82" s="536"/>
      <c r="I82" s="536"/>
      <c r="J82" s="537"/>
      <c r="K82" s="257"/>
      <c r="BI82" s="277"/>
      <c r="BJ82" s="277"/>
      <c r="BK82" s="277"/>
      <c r="BL82" s="277"/>
      <c r="BM82" s="277"/>
      <c r="BN82" s="277"/>
    </row>
    <row r="83" spans="1:66" s="276" customFormat="1" ht="35.1" customHeight="1">
      <c r="A83" s="552"/>
      <c r="B83" s="536" t="s">
        <v>6117</v>
      </c>
      <c r="C83" s="536"/>
      <c r="D83" s="536"/>
      <c r="E83" s="536"/>
      <c r="F83" s="536"/>
      <c r="G83" s="536"/>
      <c r="H83" s="536"/>
      <c r="I83" s="536"/>
      <c r="J83" s="537"/>
      <c r="K83" s="257"/>
      <c r="BI83" s="278"/>
      <c r="BJ83" s="277"/>
      <c r="BK83" s="277"/>
      <c r="BL83" s="277"/>
      <c r="BM83" s="277"/>
      <c r="BN83" s="277"/>
    </row>
    <row r="84" spans="1:66" s="276" customFormat="1" ht="18" customHeight="1">
      <c r="A84" s="552"/>
      <c r="B84" s="576" t="s">
        <v>6122</v>
      </c>
      <c r="C84" s="576"/>
      <c r="D84" s="576"/>
      <c r="E84" s="576"/>
      <c r="F84" s="576"/>
      <c r="G84" s="576"/>
      <c r="H84" s="576"/>
      <c r="I84" s="576"/>
      <c r="J84" s="577"/>
      <c r="K84" s="257"/>
      <c r="BH84" s="285"/>
      <c r="BI84" s="278"/>
      <c r="BJ84" s="278"/>
      <c r="BK84" s="278"/>
      <c r="BL84" s="278"/>
      <c r="BM84" s="278"/>
      <c r="BN84" s="277"/>
    </row>
    <row r="85" spans="1:66" s="285" customFormat="1" ht="16.5" customHeight="1">
      <c r="A85" s="552"/>
      <c r="B85" s="567" t="s">
        <v>80</v>
      </c>
      <c r="C85" s="539">
        <f>(((1/2)*3)/7)*3</f>
        <v>0.64285714285714279</v>
      </c>
      <c r="D85" s="533" t="s">
        <v>6137</v>
      </c>
      <c r="E85" s="532"/>
      <c r="F85" s="16"/>
      <c r="G85" s="396">
        <v>8</v>
      </c>
      <c r="H85" s="396" t="str">
        <f t="shared" ref="H85:H91" si="2">IF(F85="","",F85*G85)</f>
        <v/>
      </c>
      <c r="I85" s="548" t="str">
        <f>IF(COUNT(F85:F91)&gt;1,"Please select only one option.",(IF(COUNT(F85:F91)=0,"",(MAX(H85:H91))/8)))</f>
        <v/>
      </c>
      <c r="J85" s="545" t="s">
        <v>6076</v>
      </c>
      <c r="K85" s="257"/>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276"/>
      <c r="BF85" s="276"/>
      <c r="BI85" s="278"/>
      <c r="BJ85" s="278"/>
      <c r="BK85" s="278"/>
      <c r="BL85" s="278"/>
      <c r="BM85" s="278"/>
      <c r="BN85" s="277"/>
    </row>
    <row r="86" spans="1:66" s="285" customFormat="1" ht="16.5" customHeight="1">
      <c r="A86" s="552"/>
      <c r="B86" s="568"/>
      <c r="C86" s="540"/>
      <c r="D86" s="533" t="s">
        <v>6139</v>
      </c>
      <c r="E86" s="532"/>
      <c r="F86" s="17"/>
      <c r="G86" s="395">
        <v>6</v>
      </c>
      <c r="H86" s="396" t="str">
        <f t="shared" si="2"/>
        <v/>
      </c>
      <c r="I86" s="549"/>
      <c r="J86" s="546"/>
      <c r="K86" s="257"/>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276"/>
      <c r="AS86" s="276"/>
      <c r="AT86" s="276"/>
      <c r="AU86" s="276"/>
      <c r="AV86" s="276"/>
      <c r="AW86" s="276"/>
      <c r="AX86" s="276"/>
      <c r="AY86" s="276"/>
      <c r="AZ86" s="276"/>
      <c r="BA86" s="276"/>
      <c r="BB86" s="276"/>
      <c r="BC86" s="276"/>
      <c r="BD86" s="276"/>
      <c r="BE86" s="276"/>
      <c r="BF86" s="276"/>
      <c r="BI86" s="278"/>
      <c r="BJ86" s="278"/>
      <c r="BK86" s="278"/>
      <c r="BL86" s="278"/>
      <c r="BM86" s="278"/>
      <c r="BN86" s="277"/>
    </row>
    <row r="87" spans="1:66" s="285" customFormat="1" ht="16.5" customHeight="1">
      <c r="A87" s="552"/>
      <c r="B87" s="568"/>
      <c r="C87" s="540"/>
      <c r="D87" s="533" t="s">
        <v>6041</v>
      </c>
      <c r="E87" s="532"/>
      <c r="F87" s="17"/>
      <c r="G87" s="395">
        <v>5</v>
      </c>
      <c r="H87" s="396" t="str">
        <f t="shared" si="2"/>
        <v/>
      </c>
      <c r="I87" s="549"/>
      <c r="J87" s="546"/>
      <c r="K87" s="257"/>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c r="BI87" s="278"/>
      <c r="BJ87" s="278"/>
      <c r="BK87" s="278"/>
      <c r="BL87" s="278"/>
      <c r="BM87" s="278"/>
      <c r="BN87" s="277"/>
    </row>
    <row r="88" spans="1:66" s="285" customFormat="1" ht="16.5" customHeight="1">
      <c r="A88" s="552"/>
      <c r="B88" s="568"/>
      <c r="C88" s="540"/>
      <c r="D88" s="533" t="s">
        <v>6042</v>
      </c>
      <c r="E88" s="532"/>
      <c r="F88" s="17"/>
      <c r="G88" s="395">
        <v>4</v>
      </c>
      <c r="H88" s="396" t="str">
        <f t="shared" si="2"/>
        <v/>
      </c>
      <c r="I88" s="549"/>
      <c r="J88" s="546"/>
      <c r="K88" s="257"/>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I88" s="278"/>
      <c r="BJ88" s="278"/>
      <c r="BK88" s="278"/>
      <c r="BL88" s="278"/>
      <c r="BM88" s="278"/>
      <c r="BN88" s="277"/>
    </row>
    <row r="89" spans="1:66" s="285" customFormat="1" ht="16.5" customHeight="1">
      <c r="A89" s="552"/>
      <c r="B89" s="568"/>
      <c r="C89" s="540"/>
      <c r="D89" s="533" t="s">
        <v>6043</v>
      </c>
      <c r="E89" s="532"/>
      <c r="F89" s="17"/>
      <c r="G89" s="395">
        <v>3</v>
      </c>
      <c r="H89" s="396" t="str">
        <f t="shared" si="2"/>
        <v/>
      </c>
      <c r="I89" s="549"/>
      <c r="J89" s="546"/>
      <c r="K89" s="257"/>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I89" s="278"/>
      <c r="BJ89" s="278"/>
      <c r="BK89" s="278"/>
      <c r="BL89" s="278"/>
      <c r="BM89" s="278"/>
      <c r="BN89" s="277"/>
    </row>
    <row r="90" spans="1:66" s="285" customFormat="1" ht="16.5" customHeight="1">
      <c r="A90" s="552"/>
      <c r="B90" s="568"/>
      <c r="C90" s="540"/>
      <c r="D90" s="533" t="s">
        <v>6044</v>
      </c>
      <c r="E90" s="532"/>
      <c r="F90" s="17"/>
      <c r="G90" s="395">
        <v>1</v>
      </c>
      <c r="H90" s="396" t="str">
        <f t="shared" si="2"/>
        <v/>
      </c>
      <c r="I90" s="549"/>
      <c r="J90" s="546"/>
      <c r="K90" s="257"/>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I90" s="277"/>
      <c r="BJ90" s="278"/>
      <c r="BK90" s="278"/>
      <c r="BL90" s="278"/>
      <c r="BM90" s="278"/>
      <c r="BN90" s="277"/>
    </row>
    <row r="91" spans="1:66" s="285" customFormat="1" ht="16.5" customHeight="1" thickBot="1">
      <c r="A91" s="553"/>
      <c r="B91" s="569"/>
      <c r="C91" s="541"/>
      <c r="D91" s="585" t="s">
        <v>1</v>
      </c>
      <c r="E91" s="530"/>
      <c r="F91" s="20"/>
      <c r="G91" s="383">
        <v>0</v>
      </c>
      <c r="H91" s="396" t="str">
        <f t="shared" si="2"/>
        <v/>
      </c>
      <c r="I91" s="550"/>
      <c r="J91" s="547"/>
      <c r="K91" s="257"/>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6"/>
      <c r="AZ91" s="276"/>
      <c r="BA91" s="276"/>
      <c r="BB91" s="276"/>
      <c r="BC91" s="276"/>
      <c r="BD91" s="276"/>
      <c r="BE91" s="276"/>
      <c r="BF91" s="276"/>
      <c r="BH91" s="276"/>
      <c r="BI91" s="277"/>
      <c r="BJ91" s="277"/>
      <c r="BK91" s="277"/>
      <c r="BL91" s="277"/>
      <c r="BM91" s="277"/>
      <c r="BN91" s="277"/>
    </row>
    <row r="92" spans="1:66" s="276" customFormat="1" ht="35.1" customHeight="1">
      <c r="A92" s="551">
        <v>16</v>
      </c>
      <c r="B92" s="534" t="s">
        <v>6218</v>
      </c>
      <c r="C92" s="534"/>
      <c r="D92" s="534"/>
      <c r="E92" s="534"/>
      <c r="F92" s="534"/>
      <c r="G92" s="534"/>
      <c r="H92" s="534"/>
      <c r="I92" s="534"/>
      <c r="J92" s="535"/>
      <c r="K92" s="257"/>
      <c r="BI92" s="278"/>
      <c r="BJ92" s="277"/>
      <c r="BK92" s="277"/>
      <c r="BL92" s="277"/>
      <c r="BM92" s="277"/>
      <c r="BN92" s="277"/>
    </row>
    <row r="93" spans="1:66" s="276" customFormat="1" ht="18" customHeight="1">
      <c r="A93" s="552"/>
      <c r="B93" s="521" t="s">
        <v>6122</v>
      </c>
      <c r="C93" s="521"/>
      <c r="D93" s="521"/>
      <c r="E93" s="521"/>
      <c r="F93" s="521"/>
      <c r="G93" s="521"/>
      <c r="H93" s="521"/>
      <c r="I93" s="521"/>
      <c r="J93" s="522"/>
      <c r="K93" s="257"/>
      <c r="BH93" s="285"/>
      <c r="BI93" s="278"/>
      <c r="BJ93" s="278"/>
      <c r="BK93" s="278"/>
      <c r="BL93" s="278"/>
      <c r="BM93" s="278"/>
      <c r="BN93" s="277"/>
    </row>
    <row r="94" spans="1:66" s="285" customFormat="1" ht="16.5" customHeight="1">
      <c r="A94" s="552"/>
      <c r="B94" s="575" t="s">
        <v>80</v>
      </c>
      <c r="C94" s="539">
        <f>(((1/3)*3)/7)*3</f>
        <v>0.42857142857142855</v>
      </c>
      <c r="D94" s="533" t="s">
        <v>6145</v>
      </c>
      <c r="E94" s="532"/>
      <c r="F94" s="17"/>
      <c r="G94" s="395">
        <v>4</v>
      </c>
      <c r="H94" s="395" t="str">
        <f>IF(F94="","",F94*G94)</f>
        <v/>
      </c>
      <c r="I94" s="548" t="str">
        <f>IF(COUNT(F94:F98)&gt;1,"Please select only one option.",IF((F98=1),"",(IF(COUNT(F94:F98)=0,"",(MAX(H94:H98))/4))))</f>
        <v/>
      </c>
      <c r="J94" s="581" t="s">
        <v>71</v>
      </c>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I94" s="278"/>
      <c r="BJ94" s="278"/>
      <c r="BK94" s="278"/>
      <c r="BL94" s="278"/>
      <c r="BM94" s="278"/>
      <c r="BN94" s="277"/>
    </row>
    <row r="95" spans="1:66" s="285" customFormat="1" ht="16.5" customHeight="1">
      <c r="A95" s="552"/>
      <c r="B95" s="519"/>
      <c r="C95" s="540"/>
      <c r="D95" s="533" t="s">
        <v>6159</v>
      </c>
      <c r="E95" s="532"/>
      <c r="F95" s="17"/>
      <c r="G95" s="395">
        <v>2</v>
      </c>
      <c r="H95" s="395" t="str">
        <f>IF(F95="","",F95*G95)</f>
        <v/>
      </c>
      <c r="I95" s="549"/>
      <c r="J95" s="581"/>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76"/>
      <c r="AU95" s="276"/>
      <c r="AV95" s="276"/>
      <c r="AW95" s="276"/>
      <c r="AX95" s="276"/>
      <c r="AY95" s="276"/>
      <c r="AZ95" s="276"/>
      <c r="BA95" s="276"/>
      <c r="BB95" s="276"/>
      <c r="BC95" s="276"/>
      <c r="BD95" s="276"/>
      <c r="BE95" s="276"/>
      <c r="BF95" s="276"/>
      <c r="BI95" s="278"/>
      <c r="BJ95" s="278"/>
      <c r="BK95" s="278"/>
      <c r="BL95" s="278"/>
      <c r="BM95" s="278"/>
      <c r="BN95" s="277"/>
    </row>
    <row r="96" spans="1:66" s="285" customFormat="1" ht="16.5" customHeight="1">
      <c r="A96" s="552"/>
      <c r="B96" s="519"/>
      <c r="C96" s="540"/>
      <c r="D96" s="533" t="s">
        <v>6146</v>
      </c>
      <c r="E96" s="532"/>
      <c r="F96" s="17"/>
      <c r="G96" s="395">
        <v>1</v>
      </c>
      <c r="H96" s="395" t="str">
        <f>IF(F96="","",F96*G96)</f>
        <v/>
      </c>
      <c r="I96" s="549"/>
      <c r="J96" s="581"/>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6"/>
      <c r="BA96" s="276"/>
      <c r="BB96" s="276"/>
      <c r="BC96" s="276"/>
      <c r="BD96" s="276"/>
      <c r="BE96" s="276"/>
      <c r="BF96" s="276"/>
      <c r="BI96" s="278"/>
      <c r="BJ96" s="278"/>
      <c r="BK96" s="278"/>
      <c r="BL96" s="278"/>
      <c r="BM96" s="278"/>
      <c r="BN96" s="277"/>
    </row>
    <row r="97" spans="1:66" s="285" customFormat="1" ht="16.5" customHeight="1">
      <c r="A97" s="552"/>
      <c r="B97" s="519"/>
      <c r="C97" s="540"/>
      <c r="D97" s="533" t="s">
        <v>6147</v>
      </c>
      <c r="E97" s="532"/>
      <c r="F97" s="17"/>
      <c r="G97" s="395">
        <v>0</v>
      </c>
      <c r="H97" s="395" t="str">
        <f>IF(F97="","",F97*G97)</f>
        <v/>
      </c>
      <c r="I97" s="549"/>
      <c r="J97" s="581"/>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6"/>
      <c r="AZ97" s="276"/>
      <c r="BA97" s="276"/>
      <c r="BB97" s="276"/>
      <c r="BC97" s="276"/>
      <c r="BD97" s="276"/>
      <c r="BE97" s="276"/>
      <c r="BF97" s="276"/>
      <c r="BI97" s="278"/>
      <c r="BJ97" s="278"/>
      <c r="BK97" s="278"/>
      <c r="BL97" s="278"/>
      <c r="BM97" s="278"/>
      <c r="BN97" s="277"/>
    </row>
    <row r="98" spans="1:66" s="285" customFormat="1" ht="16.5" customHeight="1">
      <c r="A98" s="552"/>
      <c r="B98" s="567"/>
      <c r="C98" s="598"/>
      <c r="D98" s="533" t="s">
        <v>6148</v>
      </c>
      <c r="E98" s="532"/>
      <c r="F98" s="17"/>
      <c r="G98" s="395"/>
      <c r="H98" s="395"/>
      <c r="I98" s="549"/>
      <c r="J98" s="581"/>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76"/>
      <c r="AS98" s="276"/>
      <c r="AT98" s="276"/>
      <c r="AU98" s="276"/>
      <c r="AV98" s="276"/>
      <c r="AW98" s="276"/>
      <c r="AX98" s="276"/>
      <c r="AY98" s="276"/>
      <c r="AZ98" s="276"/>
      <c r="BA98" s="276"/>
      <c r="BB98" s="276"/>
      <c r="BC98" s="276"/>
      <c r="BD98" s="276"/>
      <c r="BE98" s="276"/>
      <c r="BF98" s="276"/>
      <c r="BI98" s="278"/>
      <c r="BJ98" s="278"/>
      <c r="BK98" s="278"/>
      <c r="BL98" s="278"/>
      <c r="BM98" s="278"/>
      <c r="BN98" s="277"/>
    </row>
    <row r="99" spans="1:66" s="285" customFormat="1" ht="54" customHeight="1" thickBot="1">
      <c r="A99" s="553"/>
      <c r="B99" s="520"/>
      <c r="C99" s="541"/>
      <c r="D99" s="585"/>
      <c r="E99" s="530"/>
      <c r="F99" s="583" t="str">
        <f>IF(F98=1,"unknown, so this main indicator is not included in the Risk composite indicator or the final score","")</f>
        <v/>
      </c>
      <c r="G99" s="583"/>
      <c r="H99" s="569"/>
      <c r="I99" s="550"/>
      <c r="J99" s="582"/>
      <c r="K99" s="257"/>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6"/>
      <c r="AY99" s="276"/>
      <c r="AZ99" s="276"/>
      <c r="BA99" s="276"/>
      <c r="BB99" s="276"/>
      <c r="BC99" s="276"/>
      <c r="BD99" s="276"/>
      <c r="BE99" s="276"/>
      <c r="BF99" s="276"/>
      <c r="BI99" s="278"/>
      <c r="BJ99" s="278"/>
      <c r="BK99" s="278"/>
      <c r="BL99" s="278"/>
      <c r="BM99" s="278"/>
      <c r="BN99" s="277"/>
    </row>
    <row r="100" spans="1:66" s="285" customFormat="1" ht="54" customHeight="1">
      <c r="A100" s="551">
        <v>17</v>
      </c>
      <c r="B100" s="663" t="s">
        <v>6127</v>
      </c>
      <c r="C100" s="663"/>
      <c r="D100" s="663"/>
      <c r="E100" s="663"/>
      <c r="F100" s="663"/>
      <c r="G100" s="663"/>
      <c r="H100" s="663"/>
      <c r="I100" s="663"/>
      <c r="J100" s="664"/>
      <c r="K100" s="257"/>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I100" s="278"/>
      <c r="BJ100" s="278"/>
      <c r="BK100" s="278"/>
      <c r="BL100" s="278"/>
      <c r="BM100" s="278"/>
      <c r="BN100" s="277"/>
    </row>
    <row r="101" spans="1:66" s="285" customFormat="1" ht="18" customHeight="1">
      <c r="A101" s="552"/>
      <c r="B101" s="521" t="s">
        <v>6122</v>
      </c>
      <c r="C101" s="521"/>
      <c r="D101" s="521"/>
      <c r="E101" s="521"/>
      <c r="F101" s="521"/>
      <c r="G101" s="521"/>
      <c r="H101" s="521"/>
      <c r="I101" s="521"/>
      <c r="J101" s="522"/>
      <c r="K101" s="257"/>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c r="BI101" s="278"/>
      <c r="BJ101" s="278"/>
      <c r="BK101" s="278"/>
      <c r="BL101" s="278"/>
      <c r="BM101" s="278"/>
      <c r="BN101" s="277"/>
    </row>
    <row r="102" spans="1:66" s="285" customFormat="1" ht="16.5" customHeight="1">
      <c r="A102" s="552"/>
      <c r="B102" s="575" t="s">
        <v>80</v>
      </c>
      <c r="C102" s="539">
        <f>(((1/2)*3)/7)*3</f>
        <v>0.64285714285714279</v>
      </c>
      <c r="D102" s="533" t="s">
        <v>6149</v>
      </c>
      <c r="E102" s="532"/>
      <c r="F102" s="19"/>
      <c r="G102" s="453">
        <v>4</v>
      </c>
      <c r="H102" s="451" t="str">
        <f>IF(F102="","",F102*G102)</f>
        <v/>
      </c>
      <c r="I102" s="548" t="str">
        <f>IF(COUNT(F102:F105)&gt;1,"Please select only one option.",(IF(COUNT(F102:F105)=0,"",(MAX(H102:H105))/4)))</f>
        <v/>
      </c>
      <c r="J102" s="545" t="s">
        <v>72</v>
      </c>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276"/>
      <c r="BE102" s="276"/>
      <c r="BF102" s="276"/>
      <c r="BI102" s="278"/>
      <c r="BJ102" s="278"/>
      <c r="BK102" s="278"/>
      <c r="BL102" s="278"/>
      <c r="BM102" s="278"/>
      <c r="BN102" s="277"/>
    </row>
    <row r="103" spans="1:66" s="285" customFormat="1" ht="16.5" customHeight="1">
      <c r="A103" s="552"/>
      <c r="B103" s="519"/>
      <c r="C103" s="540"/>
      <c r="D103" s="533" t="s">
        <v>6159</v>
      </c>
      <c r="E103" s="532"/>
      <c r="F103" s="17"/>
      <c r="G103" s="452">
        <v>2</v>
      </c>
      <c r="H103" s="451" t="str">
        <f>IF(F103="","",F103*G103)</f>
        <v/>
      </c>
      <c r="I103" s="549"/>
      <c r="J103" s="54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6"/>
      <c r="AY103" s="276"/>
      <c r="AZ103" s="276"/>
      <c r="BA103" s="276"/>
      <c r="BB103" s="276"/>
      <c r="BC103" s="276"/>
      <c r="BD103" s="276"/>
      <c r="BE103" s="276"/>
      <c r="BF103" s="276"/>
      <c r="BI103" s="278"/>
      <c r="BJ103" s="278"/>
      <c r="BK103" s="278"/>
      <c r="BL103" s="278"/>
      <c r="BM103" s="278"/>
      <c r="BN103" s="277"/>
    </row>
    <row r="104" spans="1:66" s="285" customFormat="1" ht="16.5" customHeight="1">
      <c r="A104" s="552"/>
      <c r="B104" s="519"/>
      <c r="C104" s="540"/>
      <c r="D104" s="533" t="s">
        <v>6146</v>
      </c>
      <c r="E104" s="532"/>
      <c r="F104" s="17"/>
      <c r="G104" s="452">
        <v>1</v>
      </c>
      <c r="H104" s="451" t="str">
        <f>IF(F104="","",F104*G104)</f>
        <v/>
      </c>
      <c r="I104" s="549"/>
      <c r="J104" s="54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76"/>
      <c r="AW104" s="276"/>
      <c r="AX104" s="276"/>
      <c r="AY104" s="276"/>
      <c r="AZ104" s="276"/>
      <c r="BA104" s="276"/>
      <c r="BB104" s="276"/>
      <c r="BC104" s="276"/>
      <c r="BD104" s="276"/>
      <c r="BE104" s="276"/>
      <c r="BF104" s="276"/>
      <c r="BG104" s="290"/>
      <c r="BI104" s="277"/>
      <c r="BJ104" s="278"/>
      <c r="BK104" s="278"/>
      <c r="BL104" s="278"/>
      <c r="BM104" s="278"/>
      <c r="BN104" s="277"/>
    </row>
    <row r="105" spans="1:66" s="285" customFormat="1" ht="16.5" customHeight="1" thickBot="1">
      <c r="A105" s="553"/>
      <c r="B105" s="520"/>
      <c r="C105" s="541"/>
      <c r="D105" s="529" t="s">
        <v>6147</v>
      </c>
      <c r="E105" s="530"/>
      <c r="F105" s="22"/>
      <c r="G105" s="454">
        <v>0</v>
      </c>
      <c r="H105" s="454" t="str">
        <f>IF(F105="","",F105*G105)</f>
        <v/>
      </c>
      <c r="I105" s="550"/>
      <c r="J105" s="547"/>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6"/>
      <c r="AY105" s="276"/>
      <c r="AZ105" s="276"/>
      <c r="BA105" s="276"/>
      <c r="BB105" s="276"/>
      <c r="BC105" s="276"/>
      <c r="BD105" s="276"/>
      <c r="BE105" s="276"/>
      <c r="BF105" s="276"/>
      <c r="BH105" s="276"/>
      <c r="BI105" s="277"/>
      <c r="BJ105" s="277"/>
      <c r="BK105" s="277"/>
      <c r="BL105" s="277"/>
      <c r="BM105" s="277"/>
      <c r="BN105" s="277"/>
    </row>
    <row r="106" spans="1:66" s="276" customFormat="1" ht="18" customHeight="1">
      <c r="A106" s="551">
        <v>18</v>
      </c>
      <c r="B106" s="534" t="s">
        <v>6128</v>
      </c>
      <c r="C106" s="534"/>
      <c r="D106" s="534"/>
      <c r="E106" s="534"/>
      <c r="F106" s="534"/>
      <c r="G106" s="534"/>
      <c r="H106" s="534"/>
      <c r="I106" s="534"/>
      <c r="J106" s="535"/>
      <c r="BI106" s="278"/>
      <c r="BJ106" s="277"/>
      <c r="BK106" s="277"/>
      <c r="BL106" s="277"/>
      <c r="BM106" s="277"/>
      <c r="BN106" s="277"/>
    </row>
    <row r="107" spans="1:66" s="276" customFormat="1" ht="18" customHeight="1">
      <c r="A107" s="552"/>
      <c r="B107" s="521" t="s">
        <v>6122</v>
      </c>
      <c r="C107" s="521"/>
      <c r="D107" s="521"/>
      <c r="E107" s="521"/>
      <c r="F107" s="521"/>
      <c r="G107" s="521"/>
      <c r="H107" s="521"/>
      <c r="I107" s="521"/>
      <c r="J107" s="522"/>
      <c r="K107" s="257"/>
      <c r="BH107" s="285"/>
      <c r="BI107" s="278"/>
      <c r="BJ107" s="278"/>
      <c r="BK107" s="278"/>
      <c r="BL107" s="278"/>
      <c r="BM107" s="278"/>
      <c r="BN107" s="277"/>
    </row>
    <row r="108" spans="1:66" s="285" customFormat="1" ht="16.5" customHeight="1">
      <c r="A108" s="552"/>
      <c r="B108" s="575" t="s">
        <v>80</v>
      </c>
      <c r="C108" s="539">
        <f>(((1/2)*1)/7)*3</f>
        <v>0.21428571428571427</v>
      </c>
      <c r="D108" s="618" t="s">
        <v>6137</v>
      </c>
      <c r="E108" s="619"/>
      <c r="F108" s="17"/>
      <c r="G108" s="395">
        <v>3</v>
      </c>
      <c r="H108" s="395" t="str">
        <f>IF(F108="","",F108*G108)</f>
        <v/>
      </c>
      <c r="I108" s="549" t="str">
        <f>IF(COUNT(F108:F110)&gt;1,"Please select only one option.",(IF(COUNT(F108:F110)=0,"",(MAX(H108:H110))/3)))</f>
        <v/>
      </c>
      <c r="J108" s="545" t="s">
        <v>73</v>
      </c>
      <c r="K108" s="257"/>
      <c r="L108" s="276"/>
      <c r="M108" s="276"/>
      <c r="N108" s="276"/>
      <c r="O108" s="276"/>
      <c r="P108" s="276"/>
      <c r="Q108" s="276"/>
      <c r="R108" s="276"/>
      <c r="S108" s="276"/>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I108" s="278"/>
      <c r="BJ108" s="278"/>
      <c r="BK108" s="278"/>
      <c r="BL108" s="278"/>
      <c r="BM108" s="278"/>
      <c r="BN108" s="277"/>
    </row>
    <row r="109" spans="1:66" s="285" customFormat="1" ht="16.5" customHeight="1">
      <c r="A109" s="552"/>
      <c r="B109" s="519"/>
      <c r="C109" s="540"/>
      <c r="D109" s="612" t="s">
        <v>6151</v>
      </c>
      <c r="E109" s="613"/>
      <c r="F109" s="17"/>
      <c r="G109" s="395">
        <v>1</v>
      </c>
      <c r="H109" s="395" t="str">
        <f>IF(F109="","",F109*G109)</f>
        <v/>
      </c>
      <c r="I109" s="549"/>
      <c r="J109" s="546"/>
      <c r="K109" s="257"/>
      <c r="L109" s="276"/>
      <c r="M109" s="276"/>
      <c r="N109" s="276"/>
      <c r="O109" s="276"/>
      <c r="P109" s="276"/>
      <c r="Q109" s="276"/>
      <c r="R109" s="276"/>
      <c r="S109" s="276"/>
      <c r="T109" s="276"/>
      <c r="U109" s="276"/>
      <c r="V109" s="276"/>
      <c r="W109" s="276"/>
      <c r="X109" s="276"/>
      <c r="Y109" s="276"/>
      <c r="Z109" s="276"/>
      <c r="AA109" s="276"/>
      <c r="AB109" s="276"/>
      <c r="AC109" s="276"/>
      <c r="AD109" s="276"/>
      <c r="AE109" s="276"/>
      <c r="AF109" s="276"/>
      <c r="AG109" s="276"/>
      <c r="AH109" s="276"/>
      <c r="AI109" s="276"/>
      <c r="AJ109" s="276"/>
      <c r="AK109" s="276"/>
      <c r="AL109" s="276"/>
      <c r="AM109" s="276"/>
      <c r="AN109" s="276"/>
      <c r="AO109" s="276"/>
      <c r="AP109" s="276"/>
      <c r="AQ109" s="276"/>
      <c r="AR109" s="276"/>
      <c r="AS109" s="276"/>
      <c r="AT109" s="276"/>
      <c r="AU109" s="276"/>
      <c r="AV109" s="276"/>
      <c r="AW109" s="276"/>
      <c r="AX109" s="276"/>
      <c r="AY109" s="276"/>
      <c r="AZ109" s="276"/>
      <c r="BA109" s="276"/>
      <c r="BB109" s="276"/>
      <c r="BC109" s="276"/>
      <c r="BD109" s="276"/>
      <c r="BE109" s="276"/>
      <c r="BF109" s="276"/>
      <c r="BI109" s="277"/>
      <c r="BJ109" s="278"/>
      <c r="BK109" s="278"/>
      <c r="BL109" s="278"/>
      <c r="BM109" s="278"/>
      <c r="BN109" s="277"/>
    </row>
    <row r="110" spans="1:66" s="285" customFormat="1" ht="16.5" customHeight="1" thickBot="1">
      <c r="A110" s="553"/>
      <c r="B110" s="520"/>
      <c r="C110" s="541"/>
      <c r="D110" s="632" t="s">
        <v>6152</v>
      </c>
      <c r="E110" s="633"/>
      <c r="F110" s="16"/>
      <c r="G110" s="396">
        <v>0</v>
      </c>
      <c r="H110" s="395" t="str">
        <f>IF(F110="","",F110*G110)</f>
        <v/>
      </c>
      <c r="I110" s="550"/>
      <c r="J110" s="547"/>
      <c r="K110" s="257"/>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H110" s="276"/>
      <c r="BI110" s="277"/>
      <c r="BJ110" s="277"/>
      <c r="BK110" s="277"/>
      <c r="BL110" s="277"/>
      <c r="BM110" s="277"/>
      <c r="BN110" s="277"/>
    </row>
    <row r="111" spans="1:66" s="276" customFormat="1" ht="18" customHeight="1">
      <c r="A111" s="551">
        <v>19</v>
      </c>
      <c r="B111" s="534" t="s">
        <v>6129</v>
      </c>
      <c r="C111" s="534"/>
      <c r="D111" s="534"/>
      <c r="E111" s="534"/>
      <c r="F111" s="534"/>
      <c r="G111" s="534"/>
      <c r="H111" s="534"/>
      <c r="I111" s="534"/>
      <c r="J111" s="535"/>
      <c r="K111" s="257"/>
      <c r="BI111" s="278"/>
      <c r="BJ111" s="277"/>
      <c r="BK111" s="277"/>
      <c r="BL111" s="277"/>
      <c r="BM111" s="277"/>
      <c r="BN111" s="277"/>
    </row>
    <row r="112" spans="1:66" s="276" customFormat="1" ht="18" customHeight="1">
      <c r="A112" s="552"/>
      <c r="B112" s="521" t="s">
        <v>6122</v>
      </c>
      <c r="C112" s="521"/>
      <c r="D112" s="521"/>
      <c r="E112" s="521"/>
      <c r="F112" s="521"/>
      <c r="G112" s="521"/>
      <c r="H112" s="521"/>
      <c r="I112" s="521"/>
      <c r="J112" s="522"/>
      <c r="K112" s="257"/>
      <c r="BH112" s="285"/>
      <c r="BI112" s="278"/>
      <c r="BJ112" s="278"/>
      <c r="BK112" s="278"/>
      <c r="BL112" s="278"/>
      <c r="BM112" s="278"/>
      <c r="BN112" s="277"/>
    </row>
    <row r="113" spans="1:66" s="285" customFormat="1" ht="16.5" customHeight="1">
      <c r="A113" s="552"/>
      <c r="B113" s="567" t="s">
        <v>80</v>
      </c>
      <c r="C113" s="598">
        <f>(((1/3)*1)/7)*3</f>
        <v>0.14285714285714285</v>
      </c>
      <c r="D113" s="533" t="s">
        <v>6193</v>
      </c>
      <c r="E113" s="532"/>
      <c r="F113" s="17"/>
      <c r="G113" s="395">
        <v>5</v>
      </c>
      <c r="H113" s="395" t="str">
        <f>IF(F113="","",F113*G113)</f>
        <v/>
      </c>
      <c r="I113" s="548" t="str">
        <f>IF(COUNT(F113:F117)&gt;1,"Please select only one option.",IF((F117=1),"",(IF(COUNT(F113:F117)=0,"",(MAX(H113:H117))/5))))</f>
        <v/>
      </c>
      <c r="J113" s="580" t="s">
        <v>77</v>
      </c>
      <c r="K113" s="257"/>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I113" s="277"/>
      <c r="BJ113" s="278"/>
      <c r="BK113" s="278"/>
      <c r="BL113" s="278"/>
      <c r="BM113" s="278"/>
      <c r="BN113" s="277"/>
    </row>
    <row r="114" spans="1:66" s="285" customFormat="1" ht="16.5" customHeight="1">
      <c r="A114" s="552"/>
      <c r="B114" s="568"/>
      <c r="C114" s="634"/>
      <c r="D114" s="533" t="s">
        <v>6159</v>
      </c>
      <c r="E114" s="532"/>
      <c r="F114" s="17"/>
      <c r="G114" s="395">
        <v>3</v>
      </c>
      <c r="H114" s="395" t="str">
        <f>IF(F114="","",F114*G114)</f>
        <v/>
      </c>
      <c r="I114" s="549"/>
      <c r="J114" s="581"/>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H114" s="276"/>
      <c r="BI114" s="277"/>
      <c r="BJ114" s="277"/>
      <c r="BK114" s="277"/>
      <c r="BL114" s="277"/>
      <c r="BM114" s="278"/>
      <c r="BN114" s="277"/>
    </row>
    <row r="115" spans="1:66" s="285" customFormat="1" ht="16.5" customHeight="1">
      <c r="A115" s="552"/>
      <c r="B115" s="568"/>
      <c r="C115" s="634"/>
      <c r="D115" s="533" t="s">
        <v>6153</v>
      </c>
      <c r="E115" s="532"/>
      <c r="F115" s="17"/>
      <c r="G115" s="395">
        <v>1</v>
      </c>
      <c r="H115" s="395" t="str">
        <f>IF(F115="","",F115*G115)</f>
        <v/>
      </c>
      <c r="I115" s="549"/>
      <c r="J115" s="581"/>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76"/>
      <c r="BH115" s="276"/>
      <c r="BI115" s="277"/>
      <c r="BJ115" s="277"/>
      <c r="BK115" s="277"/>
      <c r="BL115" s="277"/>
      <c r="BM115" s="278"/>
      <c r="BN115" s="277"/>
    </row>
    <row r="116" spans="1:66" s="285" customFormat="1" ht="16.5" customHeight="1">
      <c r="A116" s="552"/>
      <c r="B116" s="568"/>
      <c r="C116" s="634"/>
      <c r="D116" s="533" t="s">
        <v>6154</v>
      </c>
      <c r="E116" s="532"/>
      <c r="F116" s="16"/>
      <c r="G116" s="396">
        <v>0</v>
      </c>
      <c r="H116" s="395" t="str">
        <f>IF(F116="","",F116*G116)</f>
        <v/>
      </c>
      <c r="I116" s="549"/>
      <c r="J116" s="581"/>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76"/>
      <c r="BH116" s="276"/>
      <c r="BI116" s="277"/>
      <c r="BJ116" s="277"/>
      <c r="BK116" s="277"/>
      <c r="BL116" s="277"/>
      <c r="BM116" s="278"/>
      <c r="BN116" s="277"/>
    </row>
    <row r="117" spans="1:66" s="285" customFormat="1" ht="16.5" customHeight="1">
      <c r="A117" s="552"/>
      <c r="B117" s="568"/>
      <c r="C117" s="634"/>
      <c r="D117" s="533" t="s">
        <v>6148</v>
      </c>
      <c r="E117" s="532"/>
      <c r="F117" s="17"/>
      <c r="G117" s="395"/>
      <c r="H117" s="395"/>
      <c r="I117" s="549"/>
      <c r="J117" s="581"/>
      <c r="K117" s="284"/>
      <c r="L117" s="291"/>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76"/>
      <c r="BH117" s="276"/>
      <c r="BI117" s="277"/>
      <c r="BJ117" s="277"/>
      <c r="BK117" s="277"/>
      <c r="BL117" s="277"/>
      <c r="BM117" s="278"/>
      <c r="BN117" s="277"/>
    </row>
    <row r="118" spans="1:66" s="285" customFormat="1" ht="54" customHeight="1" thickBot="1">
      <c r="A118" s="553"/>
      <c r="B118" s="569"/>
      <c r="C118" s="635"/>
      <c r="D118" s="585"/>
      <c r="E118" s="530"/>
      <c r="F118" s="583" t="str">
        <f>IF(F117=1,"unknown, so this main indicator is not included in the Risk composite indicator or the final score","")</f>
        <v/>
      </c>
      <c r="G118" s="583"/>
      <c r="H118" s="569"/>
      <c r="I118" s="550"/>
      <c r="J118" s="582"/>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76"/>
      <c r="BH118" s="276"/>
      <c r="BI118" s="277"/>
      <c r="BJ118" s="277"/>
      <c r="BK118" s="277"/>
      <c r="BL118" s="277"/>
      <c r="BM118" s="278"/>
      <c r="BN118" s="277"/>
    </row>
    <row r="119" spans="1:66" s="280" customFormat="1" ht="39.75" customHeight="1" thickBot="1">
      <c r="A119" s="542" t="s">
        <v>6126</v>
      </c>
      <c r="B119" s="543"/>
      <c r="C119" s="543"/>
      <c r="D119" s="543"/>
      <c r="E119" s="543"/>
      <c r="F119" s="543"/>
      <c r="G119" s="543"/>
      <c r="H119" s="543"/>
      <c r="I119" s="543"/>
      <c r="J119" s="544"/>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292"/>
      <c r="AN119" s="292"/>
      <c r="AO119" s="292"/>
      <c r="AP119" s="292"/>
      <c r="AQ119" s="292"/>
      <c r="AR119" s="292"/>
      <c r="AS119" s="292"/>
      <c r="AT119" s="292"/>
      <c r="AU119" s="292"/>
      <c r="AV119" s="292"/>
      <c r="AW119" s="292"/>
      <c r="AX119" s="292"/>
      <c r="AY119" s="292"/>
      <c r="AZ119" s="292"/>
      <c r="BA119" s="292"/>
      <c r="BB119" s="292"/>
      <c r="BC119" s="292"/>
      <c r="BD119" s="292"/>
      <c r="BE119" s="292"/>
      <c r="BF119" s="292"/>
      <c r="BG119" s="5"/>
      <c r="BH119" s="5"/>
      <c r="BI119" s="273"/>
      <c r="BJ119" s="273"/>
      <c r="BK119" s="273"/>
      <c r="BL119" s="273"/>
      <c r="BM119" s="273"/>
      <c r="BN119" s="273"/>
    </row>
    <row r="120" spans="1:66" s="276" customFormat="1" ht="35.1" customHeight="1">
      <c r="A120" s="551">
        <v>20</v>
      </c>
      <c r="B120" s="534" t="s">
        <v>6215</v>
      </c>
      <c r="C120" s="534"/>
      <c r="D120" s="534"/>
      <c r="E120" s="534"/>
      <c r="F120" s="534"/>
      <c r="G120" s="534"/>
      <c r="H120" s="534"/>
      <c r="I120" s="534"/>
      <c r="J120" s="535"/>
      <c r="K120" s="257"/>
      <c r="BI120" s="277"/>
      <c r="BJ120" s="277"/>
      <c r="BK120" s="277"/>
      <c r="BL120" s="277"/>
      <c r="BM120" s="277"/>
      <c r="BN120" s="277"/>
    </row>
    <row r="121" spans="1:66" s="276" customFormat="1" ht="18" customHeight="1">
      <c r="A121" s="552"/>
      <c r="B121" s="521" t="s">
        <v>6122</v>
      </c>
      <c r="C121" s="521"/>
      <c r="D121" s="521"/>
      <c r="E121" s="521"/>
      <c r="F121" s="521"/>
      <c r="G121" s="521"/>
      <c r="H121" s="521"/>
      <c r="I121" s="521"/>
      <c r="J121" s="522"/>
      <c r="K121" s="271"/>
      <c r="BI121" s="277"/>
      <c r="BJ121" s="277"/>
      <c r="BK121" s="277"/>
      <c r="BL121" s="277"/>
      <c r="BM121" s="278"/>
      <c r="BN121" s="277"/>
    </row>
    <row r="122" spans="1:66" s="285" customFormat="1" ht="16.5" customHeight="1">
      <c r="A122" s="552"/>
      <c r="B122" s="575" t="s">
        <v>80</v>
      </c>
      <c r="C122" s="539">
        <f>(((1/2)*1)/7)*3</f>
        <v>0.21428571428571427</v>
      </c>
      <c r="D122" s="618" t="s">
        <v>6155</v>
      </c>
      <c r="E122" s="619"/>
      <c r="F122" s="17"/>
      <c r="G122" s="395">
        <v>5</v>
      </c>
      <c r="H122" s="395" t="str">
        <f>IF(F122="","",F122*G122)</f>
        <v/>
      </c>
      <c r="I122" s="549" t="str">
        <f>IF(COUNT(F122:F124)&gt;1,"Please select only one option.",(IF(COUNT(F122:F124)=0,"",(MAX(H122:H124))/5)))</f>
        <v/>
      </c>
      <c r="J122" s="581" t="s">
        <v>74</v>
      </c>
      <c r="K122" s="257"/>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6"/>
      <c r="AY122" s="276"/>
      <c r="AZ122" s="276"/>
      <c r="BA122" s="276"/>
      <c r="BB122" s="276"/>
      <c r="BC122" s="276"/>
      <c r="BD122" s="276"/>
      <c r="BE122" s="276"/>
      <c r="BF122" s="276"/>
      <c r="BG122" s="276"/>
      <c r="BH122" s="276"/>
      <c r="BI122" s="277"/>
      <c r="BJ122" s="277"/>
      <c r="BK122" s="277"/>
      <c r="BL122" s="277"/>
      <c r="BM122" s="278"/>
      <c r="BN122" s="277"/>
    </row>
    <row r="123" spans="1:66" s="285" customFormat="1" ht="16.5" customHeight="1">
      <c r="A123" s="552"/>
      <c r="B123" s="519"/>
      <c r="C123" s="540"/>
      <c r="D123" s="533" t="s">
        <v>6151</v>
      </c>
      <c r="E123" s="532"/>
      <c r="F123" s="16"/>
      <c r="G123" s="396">
        <v>2</v>
      </c>
      <c r="H123" s="396" t="str">
        <f>IF(F123="","",F123*G123)</f>
        <v/>
      </c>
      <c r="I123" s="549"/>
      <c r="J123" s="581"/>
      <c r="K123" s="257"/>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c r="AR123" s="276"/>
      <c r="AS123" s="276"/>
      <c r="AT123" s="276"/>
      <c r="AU123" s="276"/>
      <c r="AV123" s="276"/>
      <c r="AW123" s="276"/>
      <c r="AX123" s="276"/>
      <c r="AY123" s="276"/>
      <c r="AZ123" s="276"/>
      <c r="BA123" s="276"/>
      <c r="BB123" s="276"/>
      <c r="BC123" s="276"/>
      <c r="BD123" s="276"/>
      <c r="BE123" s="276"/>
      <c r="BF123" s="276"/>
      <c r="BG123" s="276"/>
      <c r="BH123" s="276"/>
      <c r="BI123" s="277"/>
      <c r="BJ123" s="277"/>
      <c r="BK123" s="277"/>
      <c r="BL123" s="277"/>
      <c r="BM123" s="278"/>
      <c r="BN123" s="277"/>
    </row>
    <row r="124" spans="1:66" s="285" customFormat="1" ht="16.5" customHeight="1" thickBot="1">
      <c r="A124" s="553"/>
      <c r="B124" s="520"/>
      <c r="C124" s="541"/>
      <c r="D124" s="632" t="s">
        <v>6152</v>
      </c>
      <c r="E124" s="633"/>
      <c r="F124" s="16"/>
      <c r="G124" s="396">
        <v>0</v>
      </c>
      <c r="H124" s="396" t="str">
        <f>IF(F124="","",F124*G124)</f>
        <v/>
      </c>
      <c r="I124" s="550"/>
      <c r="J124" s="582"/>
      <c r="K124" s="257"/>
      <c r="L124" s="276"/>
      <c r="M124" s="276"/>
      <c r="N124" s="276"/>
      <c r="O124" s="276"/>
      <c r="P124" s="276"/>
      <c r="Q124" s="276"/>
      <c r="R124" s="276"/>
      <c r="S124" s="276"/>
      <c r="T124" s="276"/>
      <c r="U124" s="276"/>
      <c r="V124" s="276"/>
      <c r="W124" s="276"/>
      <c r="X124" s="276"/>
      <c r="Y124" s="276"/>
      <c r="Z124" s="276"/>
      <c r="AA124" s="276"/>
      <c r="AB124" s="276"/>
      <c r="AC124" s="276"/>
      <c r="AD124" s="276"/>
      <c r="AE124" s="276"/>
      <c r="AF124" s="276"/>
      <c r="AG124" s="276"/>
      <c r="AH124" s="276"/>
      <c r="AI124" s="276"/>
      <c r="AJ124" s="276"/>
      <c r="AK124" s="276"/>
      <c r="AL124" s="276"/>
      <c r="AM124" s="276"/>
      <c r="AN124" s="276"/>
      <c r="AO124" s="276"/>
      <c r="AP124" s="276"/>
      <c r="AQ124" s="276"/>
      <c r="AR124" s="276"/>
      <c r="AS124" s="276"/>
      <c r="AT124" s="276"/>
      <c r="AU124" s="276"/>
      <c r="AV124" s="276"/>
      <c r="AW124" s="276"/>
      <c r="AX124" s="276"/>
      <c r="AY124" s="276"/>
      <c r="AZ124" s="276"/>
      <c r="BA124" s="276"/>
      <c r="BB124" s="276"/>
      <c r="BC124" s="276"/>
      <c r="BD124" s="276"/>
      <c r="BE124" s="276"/>
      <c r="BF124" s="276"/>
      <c r="BG124" s="276"/>
      <c r="BH124" s="276"/>
      <c r="BI124" s="277"/>
      <c r="BJ124" s="277"/>
      <c r="BK124" s="277"/>
      <c r="BL124" s="277"/>
      <c r="BM124" s="277"/>
      <c r="BN124" s="277"/>
    </row>
    <row r="125" spans="1:66" s="276" customFormat="1" ht="17.100000000000001" customHeight="1">
      <c r="A125" s="551">
        <v>21</v>
      </c>
      <c r="B125" s="534" t="s">
        <v>6075</v>
      </c>
      <c r="C125" s="534"/>
      <c r="D125" s="534"/>
      <c r="E125" s="534"/>
      <c r="F125" s="534"/>
      <c r="G125" s="534"/>
      <c r="H125" s="534"/>
      <c r="I125" s="534"/>
      <c r="J125" s="535"/>
      <c r="K125" s="257"/>
      <c r="BI125" s="278"/>
      <c r="BJ125" s="277"/>
      <c r="BK125" s="277"/>
      <c r="BL125" s="277"/>
      <c r="BM125" s="277"/>
      <c r="BN125" s="277"/>
    </row>
    <row r="126" spans="1:66" s="276" customFormat="1" ht="18" customHeight="1">
      <c r="A126" s="552"/>
      <c r="B126" s="521" t="s">
        <v>6122</v>
      </c>
      <c r="C126" s="521"/>
      <c r="D126" s="521"/>
      <c r="E126" s="521"/>
      <c r="F126" s="521"/>
      <c r="G126" s="521"/>
      <c r="H126" s="521"/>
      <c r="I126" s="521"/>
      <c r="J126" s="522"/>
      <c r="K126" s="257"/>
      <c r="BH126" s="285"/>
      <c r="BI126" s="278"/>
      <c r="BJ126" s="278"/>
      <c r="BK126" s="278"/>
      <c r="BL126" s="278"/>
      <c r="BM126" s="278"/>
      <c r="BN126" s="277"/>
    </row>
    <row r="127" spans="1:66" s="285" customFormat="1" ht="16.5" customHeight="1">
      <c r="A127" s="552"/>
      <c r="B127" s="575" t="s">
        <v>80</v>
      </c>
      <c r="C127" s="539">
        <f>(((1/2)*1)/7)*3</f>
        <v>0.21428571428571427</v>
      </c>
      <c r="D127" s="559" t="s">
        <v>6196</v>
      </c>
      <c r="E127" s="560"/>
      <c r="F127" s="16"/>
      <c r="G127" s="396">
        <v>6</v>
      </c>
      <c r="H127" s="396" t="str">
        <f>IF(F127="","",F127*G127)</f>
        <v/>
      </c>
      <c r="I127" s="548" t="str">
        <f>IF(COUNT(F127:F131)&gt;1,"Please select only one option.",(IF(COUNT(F127:F131)=0,"",(MAX(H127:H131))/6)))</f>
        <v/>
      </c>
      <c r="J127" s="545" t="s">
        <v>75</v>
      </c>
      <c r="K127" s="257"/>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I127" s="278"/>
      <c r="BJ127" s="278"/>
      <c r="BK127" s="278"/>
      <c r="BL127" s="278"/>
      <c r="BM127" s="278"/>
      <c r="BN127" s="277"/>
    </row>
    <row r="128" spans="1:66" s="285" customFormat="1" ht="16.5" customHeight="1">
      <c r="A128" s="552"/>
      <c r="B128" s="519"/>
      <c r="C128" s="540"/>
      <c r="D128" s="525" t="s">
        <v>41</v>
      </c>
      <c r="E128" s="526"/>
      <c r="F128" s="17"/>
      <c r="G128" s="395">
        <v>2</v>
      </c>
      <c r="H128" s="396" t="str">
        <f>IF(F128="","",F128*G128)</f>
        <v/>
      </c>
      <c r="I128" s="549"/>
      <c r="J128" s="546"/>
      <c r="K128" s="257"/>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276"/>
      <c r="AS128" s="276"/>
      <c r="AT128" s="276"/>
      <c r="AU128" s="276"/>
      <c r="AV128" s="276"/>
      <c r="AW128" s="276"/>
      <c r="AX128" s="276"/>
      <c r="AY128" s="276"/>
      <c r="AZ128" s="276"/>
      <c r="BA128" s="276"/>
      <c r="BB128" s="276"/>
      <c r="BC128" s="276"/>
      <c r="BD128" s="276"/>
      <c r="BE128" s="276"/>
      <c r="BF128" s="276"/>
      <c r="BI128" s="278"/>
      <c r="BJ128" s="278"/>
      <c r="BK128" s="278"/>
      <c r="BL128" s="278"/>
      <c r="BM128" s="278"/>
      <c r="BN128" s="277"/>
    </row>
    <row r="129" spans="1:66" s="285" customFormat="1" ht="16.5" customHeight="1">
      <c r="A129" s="552"/>
      <c r="B129" s="519"/>
      <c r="C129" s="540"/>
      <c r="D129" s="533" t="s">
        <v>6156</v>
      </c>
      <c r="E129" s="532"/>
      <c r="F129" s="17"/>
      <c r="G129" s="395">
        <v>1</v>
      </c>
      <c r="H129" s="396" t="str">
        <f>IF(F129="","",F129*G129)</f>
        <v/>
      </c>
      <c r="I129" s="549"/>
      <c r="J129" s="546"/>
      <c r="K129" s="257"/>
      <c r="L129" s="276"/>
      <c r="M129" s="276"/>
      <c r="N129" s="276"/>
      <c r="O129" s="276"/>
      <c r="P129" s="276"/>
      <c r="Q129" s="276"/>
      <c r="R129" s="276"/>
      <c r="S129" s="276"/>
      <c r="T129" s="276"/>
      <c r="U129" s="276"/>
      <c r="V129" s="276"/>
      <c r="W129" s="276"/>
      <c r="X129" s="276"/>
      <c r="Y129" s="276"/>
      <c r="Z129" s="276"/>
      <c r="AA129" s="276"/>
      <c r="AB129" s="276"/>
      <c r="AC129" s="276"/>
      <c r="AD129" s="276"/>
      <c r="AE129" s="276"/>
      <c r="AF129" s="276"/>
      <c r="AG129" s="276"/>
      <c r="AH129" s="276"/>
      <c r="AI129" s="276"/>
      <c r="AJ129" s="276"/>
      <c r="AK129" s="276"/>
      <c r="AL129" s="276"/>
      <c r="AM129" s="276"/>
      <c r="AN129" s="276"/>
      <c r="AO129" s="276"/>
      <c r="AP129" s="276"/>
      <c r="AQ129" s="276"/>
      <c r="AR129" s="276"/>
      <c r="AS129" s="276"/>
      <c r="AT129" s="276"/>
      <c r="AU129" s="276"/>
      <c r="AV129" s="276"/>
      <c r="AW129" s="276"/>
      <c r="AX129" s="276"/>
      <c r="AY129" s="276"/>
      <c r="AZ129" s="276"/>
      <c r="BA129" s="276"/>
      <c r="BB129" s="276"/>
      <c r="BC129" s="276"/>
      <c r="BD129" s="276"/>
      <c r="BE129" s="276"/>
      <c r="BF129" s="276"/>
      <c r="BI129" s="278"/>
      <c r="BJ129" s="278"/>
      <c r="BK129" s="278"/>
      <c r="BL129" s="278"/>
      <c r="BM129" s="278"/>
      <c r="BN129" s="277"/>
    </row>
    <row r="130" spans="1:66" s="285" customFormat="1" ht="16.5" customHeight="1">
      <c r="A130" s="552"/>
      <c r="B130" s="519"/>
      <c r="C130" s="540"/>
      <c r="D130" s="533" t="s">
        <v>6157</v>
      </c>
      <c r="E130" s="532"/>
      <c r="F130" s="17"/>
      <c r="G130" s="395">
        <v>0</v>
      </c>
      <c r="H130" s="396" t="str">
        <f>IF(F130="","",F130*G130)</f>
        <v/>
      </c>
      <c r="I130" s="549"/>
      <c r="J130" s="546"/>
      <c r="K130" s="257"/>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6"/>
      <c r="AY130" s="276"/>
      <c r="AZ130" s="276"/>
      <c r="BA130" s="276"/>
      <c r="BB130" s="276"/>
      <c r="BC130" s="276"/>
      <c r="BD130" s="276"/>
      <c r="BE130" s="276"/>
      <c r="BF130" s="276"/>
      <c r="BI130" s="277"/>
      <c r="BJ130" s="278"/>
      <c r="BK130" s="278"/>
      <c r="BL130" s="278"/>
      <c r="BM130" s="278"/>
      <c r="BN130" s="277"/>
    </row>
    <row r="131" spans="1:66" s="285" customFormat="1" ht="16.5" customHeight="1" thickBot="1">
      <c r="A131" s="553"/>
      <c r="B131" s="567"/>
      <c r="C131" s="598"/>
      <c r="D131" s="529" t="s">
        <v>6158</v>
      </c>
      <c r="E131" s="530"/>
      <c r="F131" s="19"/>
      <c r="G131" s="398">
        <v>0</v>
      </c>
      <c r="H131" s="399" t="str">
        <f>IF(F131="","",F131*G131)</f>
        <v/>
      </c>
      <c r="I131" s="549"/>
      <c r="J131" s="580"/>
      <c r="K131" s="257"/>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6"/>
      <c r="AY131" s="276"/>
      <c r="AZ131" s="276"/>
      <c r="BA131" s="276"/>
      <c r="BB131" s="276"/>
      <c r="BC131" s="276"/>
      <c r="BD131" s="276"/>
      <c r="BE131" s="276"/>
      <c r="BF131" s="276"/>
      <c r="BH131" s="276"/>
      <c r="BI131" s="277"/>
      <c r="BJ131" s="277"/>
      <c r="BK131" s="277"/>
      <c r="BL131" s="277"/>
      <c r="BM131" s="277"/>
      <c r="BN131" s="277"/>
    </row>
    <row r="132" spans="1:66" s="276" customFormat="1" ht="35.1" customHeight="1">
      <c r="A132" s="551">
        <v>22</v>
      </c>
      <c r="B132" s="534" t="s">
        <v>6074</v>
      </c>
      <c r="C132" s="534"/>
      <c r="D132" s="534"/>
      <c r="E132" s="534"/>
      <c r="F132" s="534"/>
      <c r="G132" s="534"/>
      <c r="H132" s="534"/>
      <c r="I132" s="534"/>
      <c r="J132" s="535"/>
      <c r="K132" s="257"/>
      <c r="BI132" s="278"/>
      <c r="BJ132" s="277"/>
      <c r="BK132" s="277"/>
      <c r="BL132" s="277"/>
      <c r="BM132" s="277"/>
      <c r="BN132" s="277"/>
    </row>
    <row r="133" spans="1:66" s="276" customFormat="1" ht="18" customHeight="1">
      <c r="A133" s="552"/>
      <c r="B133" s="521" t="s">
        <v>6122</v>
      </c>
      <c r="C133" s="521"/>
      <c r="D133" s="521"/>
      <c r="E133" s="521"/>
      <c r="F133" s="521"/>
      <c r="G133" s="521"/>
      <c r="H133" s="521"/>
      <c r="I133" s="521"/>
      <c r="J133" s="522"/>
      <c r="K133" s="257"/>
      <c r="BH133" s="285"/>
      <c r="BI133" s="278"/>
      <c r="BJ133" s="278"/>
      <c r="BK133" s="278"/>
      <c r="BL133" s="278"/>
      <c r="BM133" s="278"/>
      <c r="BN133" s="277"/>
    </row>
    <row r="134" spans="1:66" s="285" customFormat="1" ht="16.5" customHeight="1">
      <c r="A134" s="552"/>
      <c r="B134" s="575" t="s">
        <v>80</v>
      </c>
      <c r="C134" s="539">
        <f>(((1/3)*1)/7)*3</f>
        <v>0.14285714285714285</v>
      </c>
      <c r="D134" s="533" t="s">
        <v>6140</v>
      </c>
      <c r="E134" s="532"/>
      <c r="F134" s="16"/>
      <c r="G134" s="396">
        <v>4</v>
      </c>
      <c r="H134" s="396" t="str">
        <f>IF(F134="","",F134*G134)</f>
        <v/>
      </c>
      <c r="I134" s="548" t="str">
        <f>IF(COUNT(F134:F138)&gt;1,"Please select only one option.",IF((F138=1),"",(IF(COUNT(F134:F138)=0,"",(MAX(H134:H138))/4))))</f>
        <v/>
      </c>
      <c r="J134" s="545" t="s">
        <v>76</v>
      </c>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c r="BD134" s="276"/>
      <c r="BE134" s="276"/>
      <c r="BF134" s="276"/>
      <c r="BI134" s="278"/>
      <c r="BJ134" s="278"/>
      <c r="BK134" s="278"/>
      <c r="BL134" s="278"/>
      <c r="BM134" s="278"/>
      <c r="BN134" s="277"/>
    </row>
    <row r="135" spans="1:66" s="285" customFormat="1" ht="16.5" customHeight="1">
      <c r="A135" s="552"/>
      <c r="B135" s="519"/>
      <c r="C135" s="540"/>
      <c r="D135" s="533" t="s">
        <v>6141</v>
      </c>
      <c r="E135" s="532"/>
      <c r="F135" s="17"/>
      <c r="G135" s="395">
        <v>2</v>
      </c>
      <c r="H135" s="396" t="str">
        <f>IF(F135="","",F135*G135)</f>
        <v/>
      </c>
      <c r="I135" s="549"/>
      <c r="J135" s="54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76"/>
      <c r="AW135" s="276"/>
      <c r="AX135" s="276"/>
      <c r="AY135" s="276"/>
      <c r="AZ135" s="276"/>
      <c r="BA135" s="276"/>
      <c r="BB135" s="276"/>
      <c r="BC135" s="276"/>
      <c r="BD135" s="276"/>
      <c r="BE135" s="276"/>
      <c r="BF135" s="276"/>
      <c r="BI135" s="278"/>
      <c r="BJ135" s="278"/>
      <c r="BK135" s="278"/>
      <c r="BL135" s="278"/>
      <c r="BM135" s="278"/>
      <c r="BN135" s="277"/>
    </row>
    <row r="136" spans="1:66" s="285" customFormat="1" ht="16.5" customHeight="1">
      <c r="A136" s="552"/>
      <c r="B136" s="519"/>
      <c r="C136" s="540"/>
      <c r="D136" s="538" t="s">
        <v>6142</v>
      </c>
      <c r="E136" s="526"/>
      <c r="F136" s="17"/>
      <c r="G136" s="395">
        <v>1</v>
      </c>
      <c r="H136" s="395" t="str">
        <f>IF(F136="","",F136*G136)</f>
        <v/>
      </c>
      <c r="I136" s="549"/>
      <c r="J136" s="546"/>
      <c r="K136" s="276"/>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c r="BD136" s="276"/>
      <c r="BE136" s="276"/>
      <c r="BF136" s="276"/>
      <c r="BI136" s="278"/>
      <c r="BJ136" s="278"/>
      <c r="BK136" s="278"/>
      <c r="BL136" s="278"/>
      <c r="BM136" s="278"/>
      <c r="BN136" s="277"/>
    </row>
    <row r="137" spans="1:66" s="285" customFormat="1" ht="16.5" customHeight="1">
      <c r="A137" s="552"/>
      <c r="B137" s="519"/>
      <c r="C137" s="540"/>
      <c r="D137" s="538" t="s">
        <v>6143</v>
      </c>
      <c r="E137" s="526"/>
      <c r="F137" s="16"/>
      <c r="G137" s="396">
        <v>0</v>
      </c>
      <c r="H137" s="396" t="str">
        <f>IF(F137="","",F137*G137)</f>
        <v/>
      </c>
      <c r="I137" s="549"/>
      <c r="J137" s="546"/>
      <c r="K137" s="276"/>
      <c r="L137" s="284"/>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I137" s="278"/>
      <c r="BJ137" s="278"/>
      <c r="BK137" s="278"/>
      <c r="BL137" s="278"/>
      <c r="BM137" s="278"/>
      <c r="BN137" s="277"/>
    </row>
    <row r="138" spans="1:66" s="285" customFormat="1" ht="16.5" customHeight="1">
      <c r="A138" s="552"/>
      <c r="B138" s="519"/>
      <c r="C138" s="540"/>
      <c r="D138" s="538" t="s">
        <v>6144</v>
      </c>
      <c r="E138" s="526"/>
      <c r="F138" s="17"/>
      <c r="G138" s="395"/>
      <c r="H138" s="395" t="s">
        <v>5991</v>
      </c>
      <c r="I138" s="549"/>
      <c r="J138" s="546"/>
      <c r="K138" s="276"/>
      <c r="L138" s="291"/>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I138" s="277"/>
      <c r="BJ138" s="278"/>
      <c r="BK138" s="278"/>
      <c r="BL138" s="278"/>
      <c r="BM138" s="278"/>
      <c r="BN138" s="277"/>
    </row>
    <row r="139" spans="1:66" s="285" customFormat="1" ht="54" customHeight="1" thickBot="1">
      <c r="A139" s="553"/>
      <c r="B139" s="520"/>
      <c r="C139" s="541"/>
      <c r="D139" s="585"/>
      <c r="E139" s="530"/>
      <c r="F139" s="627" t="str">
        <f>IF(F138=1,"unknown, so this main indicator is not included in the Risk composite indicator or the final score","")</f>
        <v/>
      </c>
      <c r="G139" s="628"/>
      <c r="H139" s="520"/>
      <c r="I139" s="550"/>
      <c r="J139" s="547"/>
      <c r="K139" s="257"/>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c r="BA139" s="276"/>
      <c r="BB139" s="276"/>
      <c r="BC139" s="276"/>
      <c r="BD139" s="276"/>
      <c r="BE139" s="276"/>
      <c r="BF139" s="276"/>
      <c r="BH139" s="276"/>
      <c r="BI139" s="277"/>
      <c r="BJ139" s="277"/>
      <c r="BK139" s="277"/>
      <c r="BL139" s="277"/>
      <c r="BM139" s="277"/>
      <c r="BN139" s="277"/>
    </row>
    <row r="140" spans="1:66" s="276" customFormat="1" ht="54" customHeight="1">
      <c r="A140" s="551">
        <v>23</v>
      </c>
      <c r="B140" s="536" t="s">
        <v>6198</v>
      </c>
      <c r="C140" s="536"/>
      <c r="D140" s="536"/>
      <c r="E140" s="536"/>
      <c r="F140" s="536"/>
      <c r="G140" s="536"/>
      <c r="H140" s="536"/>
      <c r="I140" s="536"/>
      <c r="J140" s="537"/>
      <c r="K140" s="257"/>
      <c r="BI140" s="278"/>
      <c r="BJ140" s="277"/>
      <c r="BK140" s="277"/>
      <c r="BL140" s="277"/>
      <c r="BM140" s="277"/>
      <c r="BN140" s="277"/>
    </row>
    <row r="141" spans="1:66" s="276" customFormat="1" ht="54" customHeight="1">
      <c r="A141" s="552"/>
      <c r="B141" s="536" t="s">
        <v>6199</v>
      </c>
      <c r="C141" s="536"/>
      <c r="D141" s="536"/>
      <c r="E141" s="536"/>
      <c r="F141" s="536"/>
      <c r="G141" s="536"/>
      <c r="H141" s="536"/>
      <c r="I141" s="536"/>
      <c r="J141" s="537"/>
      <c r="K141" s="257"/>
      <c r="BI141" s="278"/>
      <c r="BJ141" s="277"/>
      <c r="BK141" s="277"/>
      <c r="BL141" s="277"/>
      <c r="BM141" s="277"/>
      <c r="BN141" s="277"/>
    </row>
    <row r="142" spans="1:66" s="276" customFormat="1" ht="18" customHeight="1">
      <c r="A142" s="552"/>
      <c r="B142" s="565" t="s">
        <v>6119</v>
      </c>
      <c r="C142" s="565"/>
      <c r="D142" s="565"/>
      <c r="E142" s="565"/>
      <c r="F142" s="565"/>
      <c r="G142" s="565"/>
      <c r="H142" s="565"/>
      <c r="I142" s="565"/>
      <c r="J142" s="566"/>
      <c r="K142" s="271"/>
      <c r="BH142" s="285"/>
      <c r="BI142" s="277"/>
      <c r="BJ142" s="278"/>
      <c r="BK142" s="278"/>
      <c r="BL142" s="278"/>
      <c r="BM142" s="278"/>
      <c r="BN142" s="277"/>
    </row>
    <row r="143" spans="1:66" s="285" customFormat="1" ht="17.100000000000001" customHeight="1" thickBot="1">
      <c r="A143" s="553"/>
      <c r="B143" s="400" t="s">
        <v>80</v>
      </c>
      <c r="C143" s="399">
        <f>(((1/2)*1)/7)*3</f>
        <v>0.21428571428571427</v>
      </c>
      <c r="D143" s="623"/>
      <c r="E143" s="624"/>
      <c r="F143" s="21"/>
      <c r="G143" s="620"/>
      <c r="H143" s="621"/>
      <c r="I143" s="401" t="str">
        <f>IF(F143="yes",0,IF(F143="no",1,""))</f>
        <v/>
      </c>
      <c r="J143" s="402" t="s">
        <v>78</v>
      </c>
      <c r="K143" s="257" t="s">
        <v>5991</v>
      </c>
      <c r="L143" s="276"/>
      <c r="M143" s="276"/>
      <c r="N143" s="276"/>
      <c r="O143" s="276"/>
      <c r="P143" s="276"/>
      <c r="Q143" s="276"/>
      <c r="R143" s="276"/>
      <c r="S143" s="276"/>
      <c r="T143" s="276"/>
      <c r="U143" s="276"/>
      <c r="V143" s="276"/>
      <c r="W143" s="276"/>
      <c r="X143" s="276"/>
      <c r="Y143" s="276"/>
      <c r="Z143" s="276"/>
      <c r="AA143" s="276"/>
      <c r="AB143" s="276"/>
      <c r="AC143" s="276"/>
      <c r="AD143" s="276"/>
      <c r="AE143" s="276"/>
      <c r="AF143" s="276"/>
      <c r="AG143" s="276"/>
      <c r="AH143" s="276"/>
      <c r="AI143" s="276"/>
      <c r="AJ143" s="276"/>
      <c r="AK143" s="276"/>
      <c r="AL143" s="276"/>
      <c r="AM143" s="276"/>
      <c r="AN143" s="276"/>
      <c r="AO143" s="276"/>
      <c r="AP143" s="276"/>
      <c r="AQ143" s="276"/>
      <c r="AR143" s="276"/>
      <c r="AS143" s="276"/>
      <c r="AT143" s="276"/>
      <c r="AU143" s="276"/>
      <c r="AV143" s="276"/>
      <c r="AW143" s="276"/>
      <c r="AX143" s="276"/>
      <c r="AY143" s="276"/>
      <c r="AZ143" s="276"/>
      <c r="BA143" s="276"/>
      <c r="BB143" s="276"/>
      <c r="BC143" s="276"/>
      <c r="BD143" s="276"/>
      <c r="BE143" s="276"/>
      <c r="BF143" s="276"/>
      <c r="BH143" s="276"/>
      <c r="BI143" s="277"/>
      <c r="BJ143" s="277"/>
      <c r="BK143" s="277"/>
      <c r="BL143" s="277"/>
      <c r="BM143" s="277"/>
      <c r="BN143" s="277"/>
    </row>
    <row r="144" spans="1:66" s="276" customFormat="1" ht="68.099999999999994" customHeight="1">
      <c r="A144" s="551">
        <v>24</v>
      </c>
      <c r="B144" s="534" t="s">
        <v>6167</v>
      </c>
      <c r="C144" s="534"/>
      <c r="D144" s="534"/>
      <c r="E144" s="534"/>
      <c r="F144" s="534"/>
      <c r="G144" s="534"/>
      <c r="H144" s="534"/>
      <c r="I144" s="534"/>
      <c r="J144" s="535"/>
      <c r="K144" s="257"/>
      <c r="BI144" s="277"/>
      <c r="BJ144" s="277"/>
      <c r="BK144" s="277"/>
      <c r="BL144" s="277"/>
      <c r="BM144" s="277"/>
      <c r="BN144" s="277"/>
    </row>
    <row r="145" spans="1:66" s="276" customFormat="1" ht="33" customHeight="1">
      <c r="A145" s="552"/>
      <c r="B145" s="617" t="s">
        <v>6210</v>
      </c>
      <c r="C145" s="565"/>
      <c r="D145" s="565"/>
      <c r="E145" s="565"/>
      <c r="F145" s="565"/>
      <c r="G145" s="565"/>
      <c r="H145" s="565"/>
      <c r="I145" s="565"/>
      <c r="J145" s="566"/>
      <c r="K145" s="257"/>
      <c r="BI145" s="176"/>
      <c r="BJ145" s="176"/>
      <c r="BK145" s="176"/>
      <c r="BL145" s="176"/>
      <c r="BM145" s="176"/>
      <c r="BN145" s="277"/>
    </row>
    <row r="146" spans="1:66" s="294" customFormat="1" ht="16.5" customHeight="1">
      <c r="A146" s="552"/>
      <c r="B146" s="575" t="s">
        <v>6003</v>
      </c>
      <c r="C146" s="539">
        <f>(4/7)*3</f>
        <v>1.7142857142857142</v>
      </c>
      <c r="D146" s="604" t="s">
        <v>52</v>
      </c>
      <c r="E146" s="605"/>
      <c r="F146" s="16"/>
      <c r="G146" s="396">
        <v>1</v>
      </c>
      <c r="H146" s="396" t="str">
        <f>IF((F146="&gt;90%"),1,IF((F146="51-90%"),0.8,IF((F146="11-50%"),0.4,IF((F146="1-10%"),0.2,IF((F146="0% or trace"),0,"")))))</f>
        <v/>
      </c>
      <c r="I146" s="396" t="str">
        <f>IF(H146="","",G146*H146)</f>
        <v/>
      </c>
      <c r="J146" s="580" t="s">
        <v>6028</v>
      </c>
      <c r="K146" s="257"/>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3"/>
      <c r="AZ146" s="293"/>
      <c r="BA146" s="293"/>
      <c r="BB146" s="293"/>
      <c r="BC146" s="293"/>
      <c r="BD146" s="293"/>
      <c r="BE146" s="293"/>
      <c r="BF146" s="293"/>
      <c r="BI146" s="176"/>
      <c r="BJ146" s="176"/>
      <c r="BK146" s="176"/>
      <c r="BL146" s="176"/>
      <c r="BM146" s="176"/>
      <c r="BN146" s="277"/>
    </row>
    <row r="147" spans="1:66" s="294" customFormat="1" ht="16.5" customHeight="1">
      <c r="A147" s="552"/>
      <c r="B147" s="519"/>
      <c r="C147" s="540"/>
      <c r="D147" s="531" t="s">
        <v>53</v>
      </c>
      <c r="E147" s="532"/>
      <c r="F147" s="17"/>
      <c r="G147" s="395">
        <v>2</v>
      </c>
      <c r="H147" s="396" t="str">
        <f>IF((F147="&gt;90%"),1,IF((F147="51-90%"),0.8,IF((F147="11-50%"),0.4,IF((F147="1-10%"),0.2,IF((F147="0% or trace"),0,"")))))</f>
        <v/>
      </c>
      <c r="I147" s="396" t="str">
        <f>IF(H147="","",G147*H147)</f>
        <v/>
      </c>
      <c r="J147" s="581"/>
      <c r="K147" s="257"/>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3"/>
      <c r="BC147" s="293"/>
      <c r="BD147" s="293"/>
      <c r="BE147" s="293"/>
      <c r="BF147" s="293"/>
      <c r="BI147" s="176"/>
      <c r="BJ147" s="176"/>
      <c r="BK147" s="176"/>
      <c r="BL147" s="176"/>
      <c r="BM147" s="176"/>
      <c r="BN147" s="277"/>
    </row>
    <row r="148" spans="1:66" s="294" customFormat="1" ht="16.5" customHeight="1">
      <c r="A148" s="552"/>
      <c r="B148" s="519"/>
      <c r="C148" s="540"/>
      <c r="D148" s="531" t="s">
        <v>54</v>
      </c>
      <c r="E148" s="532"/>
      <c r="F148" s="17"/>
      <c r="G148" s="395">
        <v>5</v>
      </c>
      <c r="H148" s="396" t="str">
        <f>IF((F148="&gt;90%"),1,IF((F148="51-90%"),0.8,IF((F148="11-50%"),0.4,IF((F148="1-10%"),0.2,IF((F148="0% or trace"),0,"")))))</f>
        <v/>
      </c>
      <c r="I148" s="396" t="str">
        <f>IF(H148="","",G148*H148)</f>
        <v/>
      </c>
      <c r="J148" s="581"/>
      <c r="K148" s="295"/>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c r="AO148" s="293"/>
      <c r="AP148" s="293"/>
      <c r="AQ148" s="293"/>
      <c r="AR148" s="293"/>
      <c r="AS148" s="293"/>
      <c r="AT148" s="293"/>
      <c r="AU148" s="293"/>
      <c r="AV148" s="293"/>
      <c r="AW148" s="293"/>
      <c r="AX148" s="293"/>
      <c r="AY148" s="293"/>
      <c r="AZ148" s="293"/>
      <c r="BA148" s="293"/>
      <c r="BB148" s="293"/>
      <c r="BC148" s="293"/>
      <c r="BD148" s="293"/>
      <c r="BE148" s="293"/>
      <c r="BF148" s="293"/>
      <c r="BI148" s="176"/>
      <c r="BJ148" s="176"/>
      <c r="BK148" s="176"/>
      <c r="BL148" s="176"/>
      <c r="BM148" s="176"/>
      <c r="BN148" s="277"/>
    </row>
    <row r="149" spans="1:66" s="294" customFormat="1" ht="16.5" customHeight="1">
      <c r="A149" s="552"/>
      <c r="B149" s="519"/>
      <c r="C149" s="540"/>
      <c r="D149" s="531" t="s">
        <v>55</v>
      </c>
      <c r="E149" s="532"/>
      <c r="F149" s="17"/>
      <c r="G149" s="395">
        <v>3</v>
      </c>
      <c r="H149" s="396" t="str">
        <f>IF((F149="&gt;90%"),1,IF((F149="51-90%"),0.8,IF((F149="11-50%"),0.4,IF((F149="1-10%"),0.2,IF((F149="0% or trace"),0,"")))))</f>
        <v/>
      </c>
      <c r="I149" s="396" t="str">
        <f>IF(H149="","",G149*H149)</f>
        <v/>
      </c>
      <c r="J149" s="581"/>
      <c r="K149" s="295"/>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3"/>
      <c r="BI149" s="176"/>
      <c r="BJ149" s="176"/>
      <c r="BK149" s="176"/>
      <c r="BL149" s="176"/>
      <c r="BM149" s="176"/>
      <c r="BN149" s="277"/>
    </row>
    <row r="150" spans="1:66" s="294" customFormat="1" ht="16.5" customHeight="1">
      <c r="A150" s="552"/>
      <c r="B150" s="519"/>
      <c r="C150" s="540"/>
      <c r="D150" s="533" t="s">
        <v>6131</v>
      </c>
      <c r="E150" s="532"/>
      <c r="F150" s="16"/>
      <c r="G150" s="396">
        <v>0</v>
      </c>
      <c r="H150" s="396" t="str">
        <f>IF((F150="&gt;90%"),1,IF((F150="51-90%"),0.8,IF((F150="11-50%"),0.4,IF((F150="1-10%"),0.2,IF((F150="0% or trace"),0,"")))))</f>
        <v/>
      </c>
      <c r="I150" s="396" t="str">
        <f>IF(H150="","",G150*H150)</f>
        <v/>
      </c>
      <c r="J150" s="581"/>
      <c r="K150" s="257"/>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3"/>
      <c r="AN150" s="293"/>
      <c r="AO150" s="293"/>
      <c r="AP150" s="293"/>
      <c r="AQ150" s="293"/>
      <c r="AR150" s="293"/>
      <c r="AS150" s="293"/>
      <c r="AT150" s="293"/>
      <c r="AU150" s="293"/>
      <c r="AV150" s="293"/>
      <c r="AW150" s="293"/>
      <c r="AX150" s="293"/>
      <c r="AY150" s="293"/>
      <c r="AZ150" s="293"/>
      <c r="BA150" s="293"/>
      <c r="BB150" s="293"/>
      <c r="BC150" s="293"/>
      <c r="BD150" s="293"/>
      <c r="BE150" s="293"/>
      <c r="BF150" s="293"/>
      <c r="BI150" s="296"/>
      <c r="BJ150" s="176"/>
      <c r="BK150" s="176"/>
      <c r="BL150" s="176"/>
      <c r="BM150" s="176"/>
      <c r="BN150" s="277"/>
    </row>
    <row r="151" spans="1:66" s="294" customFormat="1" ht="16.5" customHeight="1" thickBot="1">
      <c r="A151" s="553"/>
      <c r="B151" s="520"/>
      <c r="C151" s="541"/>
      <c r="D151" s="523"/>
      <c r="E151" s="524"/>
      <c r="F151" s="627"/>
      <c r="G151" s="628"/>
      <c r="H151" s="520"/>
      <c r="I151" s="403" t="str">
        <f>IF(OR(F150="",F147="",F148="",F149="",F146=""),"",(MAX(I146:I150)/5))</f>
        <v/>
      </c>
      <c r="J151" s="582"/>
      <c r="K151" s="257"/>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3"/>
      <c r="BA151" s="293"/>
      <c r="BB151" s="293"/>
      <c r="BC151" s="293"/>
      <c r="BD151" s="293"/>
      <c r="BE151" s="293"/>
      <c r="BF151" s="293"/>
      <c r="BH151" s="293"/>
      <c r="BI151" s="296"/>
      <c r="BJ151" s="296"/>
      <c r="BK151" s="296"/>
      <c r="BL151" s="296"/>
      <c r="BM151" s="296"/>
      <c r="BN151" s="277"/>
    </row>
    <row r="152" spans="1:66" s="293" customFormat="1" ht="35.1" customHeight="1">
      <c r="A152" s="551">
        <v>25</v>
      </c>
      <c r="B152" s="534" t="s">
        <v>6189</v>
      </c>
      <c r="C152" s="534"/>
      <c r="D152" s="534"/>
      <c r="E152" s="534"/>
      <c r="F152" s="534"/>
      <c r="G152" s="534"/>
      <c r="H152" s="534"/>
      <c r="I152" s="534"/>
      <c r="J152" s="535"/>
      <c r="K152" s="295"/>
      <c r="BI152" s="296"/>
      <c r="BJ152" s="296"/>
      <c r="BK152" s="296"/>
      <c r="BL152" s="296"/>
      <c r="BM152" s="296"/>
      <c r="BN152" s="277"/>
    </row>
    <row r="153" spans="1:66" s="293" customFormat="1" ht="18" customHeight="1">
      <c r="A153" s="552"/>
      <c r="B153" s="521" t="s">
        <v>6122</v>
      </c>
      <c r="C153" s="521"/>
      <c r="D153" s="521"/>
      <c r="E153" s="521"/>
      <c r="F153" s="521"/>
      <c r="G153" s="521"/>
      <c r="H153" s="521"/>
      <c r="I153" s="521"/>
      <c r="J153" s="522"/>
      <c r="K153" s="257"/>
      <c r="BI153" s="176"/>
      <c r="BJ153" s="176"/>
      <c r="BK153" s="176"/>
      <c r="BL153" s="176"/>
      <c r="BM153" s="176"/>
      <c r="BN153" s="277"/>
    </row>
    <row r="154" spans="1:66" s="294" customFormat="1" ht="16.5" customHeight="1">
      <c r="A154" s="552"/>
      <c r="B154" s="519" t="s">
        <v>6003</v>
      </c>
      <c r="C154" s="540">
        <f>(2/7)*3</f>
        <v>0.8571428571428571</v>
      </c>
      <c r="D154" s="538" t="s">
        <v>6130</v>
      </c>
      <c r="E154" s="526"/>
      <c r="F154" s="19"/>
      <c r="G154" s="398">
        <v>0</v>
      </c>
      <c r="H154" s="395" t="str">
        <f>IF(F154="","",F154*G154)</f>
        <v/>
      </c>
      <c r="I154" s="548" t="str">
        <f>IF(COUNT(F154:F158)&gt;1,"Please select only one option.",(IF(COUNT(F154:F158)=0,"",(MAX(H154:H158))/3)))</f>
        <v/>
      </c>
      <c r="J154" s="546" t="s">
        <v>6012</v>
      </c>
      <c r="K154" s="293" t="s">
        <v>5991</v>
      </c>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c r="AK154" s="293"/>
      <c r="AL154" s="293"/>
      <c r="AM154" s="293"/>
      <c r="AN154" s="293"/>
      <c r="AO154" s="293"/>
      <c r="AP154" s="293"/>
      <c r="AQ154" s="293"/>
      <c r="AR154" s="293"/>
      <c r="AS154" s="293"/>
      <c r="AT154" s="293"/>
      <c r="AU154" s="293"/>
      <c r="AV154" s="293"/>
      <c r="AW154" s="293"/>
      <c r="AX154" s="293"/>
      <c r="AY154" s="293"/>
      <c r="AZ154" s="293"/>
      <c r="BA154" s="293"/>
      <c r="BB154" s="293"/>
      <c r="BC154" s="293"/>
      <c r="BD154" s="293"/>
      <c r="BE154" s="293"/>
      <c r="BF154" s="293"/>
      <c r="BI154" s="176"/>
      <c r="BJ154" s="176"/>
      <c r="BK154" s="176"/>
      <c r="BL154" s="176"/>
      <c r="BM154" s="176"/>
      <c r="BN154" s="277"/>
    </row>
    <row r="155" spans="1:66" s="294" customFormat="1" ht="16.5" customHeight="1">
      <c r="A155" s="552"/>
      <c r="B155" s="519"/>
      <c r="C155" s="540"/>
      <c r="D155" s="525" t="s">
        <v>56</v>
      </c>
      <c r="E155" s="526"/>
      <c r="F155" s="17"/>
      <c r="G155" s="395">
        <v>2</v>
      </c>
      <c r="H155" s="396" t="str">
        <f>IF(F155="","",F155*G155)</f>
        <v/>
      </c>
      <c r="I155" s="549"/>
      <c r="J155" s="546"/>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93"/>
      <c r="AR155" s="293"/>
      <c r="AS155" s="293"/>
      <c r="AT155" s="293"/>
      <c r="AU155" s="293"/>
      <c r="AV155" s="293"/>
      <c r="AW155" s="293"/>
      <c r="AX155" s="293"/>
      <c r="AY155" s="293"/>
      <c r="AZ155" s="293"/>
      <c r="BA155" s="293"/>
      <c r="BB155" s="293"/>
      <c r="BC155" s="293"/>
      <c r="BD155" s="293"/>
      <c r="BE155" s="293"/>
      <c r="BF155" s="293"/>
      <c r="BI155" s="176"/>
      <c r="BJ155" s="176"/>
      <c r="BK155" s="176"/>
      <c r="BL155" s="176"/>
      <c r="BM155" s="176"/>
      <c r="BN155" s="277"/>
    </row>
    <row r="156" spans="1:66" s="294" customFormat="1" ht="16.5" customHeight="1">
      <c r="A156" s="552"/>
      <c r="B156" s="519"/>
      <c r="C156" s="540"/>
      <c r="D156" s="525" t="s">
        <v>6032</v>
      </c>
      <c r="E156" s="526"/>
      <c r="F156" s="17"/>
      <c r="G156" s="395">
        <v>3</v>
      </c>
      <c r="H156" s="396" t="str">
        <f>IF(F156="","",F156*G156)</f>
        <v/>
      </c>
      <c r="I156" s="549"/>
      <c r="J156" s="546"/>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c r="AK156" s="293"/>
      <c r="AL156" s="293"/>
      <c r="AM156" s="293"/>
      <c r="AN156" s="293"/>
      <c r="AO156" s="293"/>
      <c r="AP156" s="293"/>
      <c r="AQ156" s="293"/>
      <c r="AR156" s="293"/>
      <c r="AS156" s="293"/>
      <c r="AT156" s="293"/>
      <c r="AU156" s="293"/>
      <c r="AV156" s="293"/>
      <c r="AW156" s="293"/>
      <c r="AX156" s="293"/>
      <c r="AY156" s="293"/>
      <c r="AZ156" s="293"/>
      <c r="BA156" s="293"/>
      <c r="BB156" s="293"/>
      <c r="BC156" s="293"/>
      <c r="BD156" s="293"/>
      <c r="BE156" s="293"/>
      <c r="BF156" s="293"/>
      <c r="BI156" s="176"/>
      <c r="BJ156" s="176"/>
      <c r="BK156" s="176"/>
      <c r="BL156" s="176"/>
      <c r="BM156" s="176"/>
      <c r="BN156" s="277"/>
    </row>
    <row r="157" spans="1:66" s="294" customFormat="1" ht="16.5" customHeight="1">
      <c r="A157" s="552"/>
      <c r="B157" s="519"/>
      <c r="C157" s="540"/>
      <c r="D157" s="525" t="s">
        <v>6033</v>
      </c>
      <c r="E157" s="526"/>
      <c r="F157" s="17"/>
      <c r="G157" s="395">
        <v>1</v>
      </c>
      <c r="H157" s="396" t="str">
        <f>IF(F157="","",F157*G157)</f>
        <v/>
      </c>
      <c r="I157" s="549"/>
      <c r="J157" s="546"/>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c r="AK157" s="293"/>
      <c r="AL157" s="293"/>
      <c r="AM157" s="293"/>
      <c r="AN157" s="293"/>
      <c r="AO157" s="293"/>
      <c r="AP157" s="293"/>
      <c r="AQ157" s="293"/>
      <c r="AR157" s="293"/>
      <c r="AS157" s="293"/>
      <c r="AT157" s="293"/>
      <c r="AU157" s="293"/>
      <c r="AV157" s="293"/>
      <c r="AW157" s="293"/>
      <c r="AX157" s="293"/>
      <c r="AY157" s="293"/>
      <c r="AZ157" s="293"/>
      <c r="BA157" s="293"/>
      <c r="BB157" s="293"/>
      <c r="BC157" s="293"/>
      <c r="BD157" s="293"/>
      <c r="BE157" s="293"/>
      <c r="BF157" s="293"/>
      <c r="BI157" s="296"/>
      <c r="BJ157" s="176"/>
      <c r="BK157" s="176"/>
      <c r="BL157" s="176"/>
      <c r="BM157" s="176"/>
      <c r="BN157" s="277"/>
    </row>
    <row r="158" spans="1:66" s="294" customFormat="1" ht="16.5" customHeight="1" thickBot="1">
      <c r="A158" s="553"/>
      <c r="B158" s="520"/>
      <c r="C158" s="541"/>
      <c r="D158" s="523" t="s">
        <v>1</v>
      </c>
      <c r="E158" s="524"/>
      <c r="F158" s="22"/>
      <c r="G158" s="386">
        <v>0</v>
      </c>
      <c r="H158" s="386" t="str">
        <f>IF(F158="","",F158*G158)</f>
        <v/>
      </c>
      <c r="I158" s="550"/>
      <c r="J158" s="547"/>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c r="AK158" s="293"/>
      <c r="AL158" s="293"/>
      <c r="AM158" s="293"/>
      <c r="AN158" s="293"/>
      <c r="AO158" s="293"/>
      <c r="AP158" s="293"/>
      <c r="AQ158" s="293"/>
      <c r="AR158" s="293"/>
      <c r="AS158" s="293"/>
      <c r="AT158" s="293"/>
      <c r="AU158" s="293"/>
      <c r="AV158" s="293"/>
      <c r="AW158" s="293"/>
      <c r="AX158" s="293"/>
      <c r="AY158" s="293"/>
      <c r="AZ158" s="293"/>
      <c r="BA158" s="293"/>
      <c r="BB158" s="293"/>
      <c r="BC158" s="293"/>
      <c r="BD158" s="293"/>
      <c r="BE158" s="293"/>
      <c r="BF158" s="293"/>
      <c r="BH158" s="293"/>
      <c r="BI158" s="296"/>
      <c r="BJ158" s="296"/>
      <c r="BK158" s="296"/>
      <c r="BL158" s="296"/>
      <c r="BM158" s="296"/>
      <c r="BN158" s="277"/>
    </row>
    <row r="159" spans="1:66" s="293" customFormat="1" ht="35.1" customHeight="1">
      <c r="A159" s="551">
        <v>26</v>
      </c>
      <c r="B159" s="609" t="s">
        <v>6138</v>
      </c>
      <c r="C159" s="534"/>
      <c r="D159" s="534"/>
      <c r="E159" s="534"/>
      <c r="F159" s="534"/>
      <c r="G159" s="534"/>
      <c r="H159" s="534"/>
      <c r="I159" s="534"/>
      <c r="J159" s="535"/>
      <c r="K159" s="295"/>
      <c r="BI159" s="296"/>
      <c r="BJ159" s="296"/>
      <c r="BK159" s="296"/>
      <c r="BL159" s="296"/>
      <c r="BM159" s="296"/>
      <c r="BN159" s="277"/>
    </row>
    <row r="160" spans="1:66" s="293" customFormat="1" ht="18" customHeight="1">
      <c r="A160" s="552"/>
      <c r="B160" s="521" t="s">
        <v>6122</v>
      </c>
      <c r="C160" s="521"/>
      <c r="D160" s="521"/>
      <c r="E160" s="521"/>
      <c r="F160" s="521"/>
      <c r="G160" s="521"/>
      <c r="H160" s="521"/>
      <c r="I160" s="521"/>
      <c r="J160" s="522"/>
      <c r="K160" s="295"/>
      <c r="BI160" s="176"/>
      <c r="BJ160" s="176"/>
      <c r="BK160" s="176"/>
      <c r="BL160" s="176"/>
      <c r="BM160" s="176"/>
      <c r="BN160" s="277"/>
    </row>
    <row r="161" spans="1:66" s="294" customFormat="1" ht="16.5" customHeight="1">
      <c r="A161" s="552"/>
      <c r="B161" s="575" t="s">
        <v>6003</v>
      </c>
      <c r="C161" s="539">
        <f>(1/7)*3</f>
        <v>0.42857142857142855</v>
      </c>
      <c r="D161" s="591" t="s">
        <v>6130</v>
      </c>
      <c r="E161" s="592"/>
      <c r="F161" s="21"/>
      <c r="G161" s="399">
        <v>0</v>
      </c>
      <c r="H161" s="396" t="str">
        <f>IF(F161="","",F161*G161)</f>
        <v/>
      </c>
      <c r="I161" s="549" t="str">
        <f>IF(COUNT(F161:F165)&gt;1,"Please select only one option.",(IF(COUNT(F161:F165)=0,"",(MAX(H161:H165))/3)))</f>
        <v/>
      </c>
      <c r="J161" s="545" t="s">
        <v>6013</v>
      </c>
      <c r="K161" s="295"/>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3"/>
      <c r="BF161" s="293"/>
      <c r="BI161" s="176"/>
      <c r="BJ161" s="176"/>
      <c r="BK161" s="176"/>
      <c r="BL161" s="176"/>
      <c r="BM161" s="176"/>
      <c r="BN161" s="277"/>
    </row>
    <row r="162" spans="1:66" s="294" customFormat="1" ht="16.5" customHeight="1">
      <c r="A162" s="552"/>
      <c r="B162" s="519"/>
      <c r="C162" s="540"/>
      <c r="D162" s="525" t="s">
        <v>56</v>
      </c>
      <c r="E162" s="526"/>
      <c r="F162" s="17"/>
      <c r="G162" s="395">
        <v>2</v>
      </c>
      <c r="H162" s="396" t="str">
        <f>IF(F162="","",F162*G162)</f>
        <v/>
      </c>
      <c r="I162" s="549"/>
      <c r="J162" s="546"/>
      <c r="K162" s="295"/>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3"/>
      <c r="AR162" s="293"/>
      <c r="AS162" s="293"/>
      <c r="AT162" s="293"/>
      <c r="AU162" s="293"/>
      <c r="AV162" s="293"/>
      <c r="AW162" s="293"/>
      <c r="AX162" s="293"/>
      <c r="AY162" s="293"/>
      <c r="AZ162" s="293"/>
      <c r="BA162" s="293"/>
      <c r="BB162" s="293"/>
      <c r="BC162" s="293"/>
      <c r="BD162" s="293"/>
      <c r="BE162" s="293"/>
      <c r="BF162" s="293"/>
      <c r="BI162" s="176"/>
      <c r="BJ162" s="176"/>
      <c r="BK162" s="176"/>
      <c r="BL162" s="176"/>
      <c r="BM162" s="176"/>
      <c r="BN162" s="277"/>
    </row>
    <row r="163" spans="1:66" s="294" customFormat="1" ht="16.5" customHeight="1">
      <c r="A163" s="552"/>
      <c r="B163" s="519"/>
      <c r="C163" s="540"/>
      <c r="D163" s="525" t="s">
        <v>6032</v>
      </c>
      <c r="E163" s="526"/>
      <c r="F163" s="17"/>
      <c r="G163" s="395">
        <v>3</v>
      </c>
      <c r="H163" s="396" t="str">
        <f>IF(F163="","",F163*G163)</f>
        <v/>
      </c>
      <c r="I163" s="549"/>
      <c r="J163" s="546"/>
      <c r="K163" s="295"/>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c r="AL163" s="293"/>
      <c r="AM163" s="293"/>
      <c r="AN163" s="293"/>
      <c r="AO163" s="293"/>
      <c r="AP163" s="293"/>
      <c r="AQ163" s="293"/>
      <c r="AR163" s="293"/>
      <c r="AS163" s="293"/>
      <c r="AT163" s="293"/>
      <c r="AU163" s="293"/>
      <c r="AV163" s="293"/>
      <c r="AW163" s="293"/>
      <c r="AX163" s="293"/>
      <c r="AY163" s="293"/>
      <c r="AZ163" s="293"/>
      <c r="BA163" s="293"/>
      <c r="BB163" s="293"/>
      <c r="BC163" s="293"/>
      <c r="BD163" s="293"/>
      <c r="BE163" s="293"/>
      <c r="BF163" s="293"/>
      <c r="BI163" s="176"/>
      <c r="BJ163" s="176"/>
      <c r="BK163" s="176"/>
      <c r="BL163" s="176"/>
      <c r="BM163" s="176"/>
      <c r="BN163" s="277"/>
    </row>
    <row r="164" spans="1:66" s="294" customFormat="1" ht="16.5" customHeight="1">
      <c r="A164" s="552"/>
      <c r="B164" s="519"/>
      <c r="C164" s="540"/>
      <c r="D164" s="525" t="s">
        <v>6033</v>
      </c>
      <c r="E164" s="526"/>
      <c r="F164" s="17"/>
      <c r="G164" s="395">
        <v>1</v>
      </c>
      <c r="H164" s="396" t="str">
        <f>IF(F164="","",F164*G164)</f>
        <v/>
      </c>
      <c r="I164" s="549"/>
      <c r="J164" s="546"/>
      <c r="K164" s="257"/>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c r="AK164" s="293"/>
      <c r="AL164" s="293"/>
      <c r="AM164" s="293"/>
      <c r="AN164" s="293"/>
      <c r="AO164" s="293"/>
      <c r="AP164" s="293"/>
      <c r="AQ164" s="293"/>
      <c r="AR164" s="293"/>
      <c r="AS164" s="293"/>
      <c r="AT164" s="293"/>
      <c r="AU164" s="293"/>
      <c r="AV164" s="293"/>
      <c r="AW164" s="293"/>
      <c r="AX164" s="293"/>
      <c r="AY164" s="293"/>
      <c r="AZ164" s="293"/>
      <c r="BA164" s="293"/>
      <c r="BB164" s="293"/>
      <c r="BC164" s="293"/>
      <c r="BD164" s="293"/>
      <c r="BE164" s="293"/>
      <c r="BF164" s="293"/>
      <c r="BI164" s="296"/>
      <c r="BJ164" s="176"/>
      <c r="BK164" s="176"/>
      <c r="BL164" s="176"/>
      <c r="BM164" s="176"/>
      <c r="BN164" s="277"/>
    </row>
    <row r="165" spans="1:66" s="294" customFormat="1" ht="16.5" customHeight="1" thickBot="1">
      <c r="A165" s="553"/>
      <c r="B165" s="520"/>
      <c r="C165" s="541"/>
      <c r="D165" s="593" t="s">
        <v>1</v>
      </c>
      <c r="E165" s="594"/>
      <c r="F165" s="22"/>
      <c r="G165" s="386">
        <v>0</v>
      </c>
      <c r="H165" s="386" t="str">
        <f>IF(F165="","",F165*G165)</f>
        <v/>
      </c>
      <c r="I165" s="550"/>
      <c r="J165" s="547"/>
      <c r="K165" s="257"/>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293"/>
      <c r="AZ165" s="293"/>
      <c r="BA165" s="293"/>
      <c r="BB165" s="293"/>
      <c r="BC165" s="293"/>
      <c r="BD165" s="293"/>
      <c r="BE165" s="293"/>
      <c r="BF165" s="293"/>
      <c r="BH165" s="293"/>
      <c r="BI165" s="296"/>
      <c r="BJ165" s="296"/>
      <c r="BK165" s="296"/>
      <c r="BL165" s="296"/>
      <c r="BM165" s="296"/>
      <c r="BN165" s="277"/>
    </row>
    <row r="166" spans="1:66" s="293" customFormat="1" ht="18" customHeight="1">
      <c r="A166" s="551">
        <v>27</v>
      </c>
      <c r="B166" s="536" t="s">
        <v>6132</v>
      </c>
      <c r="C166" s="536"/>
      <c r="D166" s="536"/>
      <c r="E166" s="536"/>
      <c r="F166" s="536"/>
      <c r="G166" s="536"/>
      <c r="H166" s="536"/>
      <c r="I166" s="536"/>
      <c r="J166" s="537"/>
      <c r="K166" s="295"/>
      <c r="BI166" s="278"/>
      <c r="BJ166" s="296"/>
      <c r="BK166" s="296"/>
      <c r="BL166" s="296"/>
      <c r="BM166" s="296"/>
      <c r="BN166" s="277"/>
    </row>
    <row r="167" spans="1:66" s="293" customFormat="1" ht="33" customHeight="1">
      <c r="A167" s="552"/>
      <c r="B167" s="565" t="s">
        <v>6101</v>
      </c>
      <c r="C167" s="565"/>
      <c r="D167" s="565"/>
      <c r="E167" s="565"/>
      <c r="F167" s="565"/>
      <c r="G167" s="565"/>
      <c r="H167" s="565"/>
      <c r="I167" s="565"/>
      <c r="J167" s="566"/>
      <c r="K167" s="295"/>
      <c r="BH167" s="285"/>
      <c r="BI167" s="277"/>
      <c r="BJ167" s="278"/>
      <c r="BK167" s="278"/>
      <c r="BL167" s="278"/>
      <c r="BM167" s="278"/>
      <c r="BN167" s="277"/>
    </row>
    <row r="168" spans="1:66" s="285" customFormat="1" ht="17.100000000000001" customHeight="1" thickBot="1">
      <c r="A168" s="553"/>
      <c r="B168" s="400" t="s">
        <v>6002</v>
      </c>
      <c r="C168" s="399">
        <f>(2/5)*2</f>
        <v>0.8</v>
      </c>
      <c r="D168" s="595"/>
      <c r="E168" s="596"/>
      <c r="F168" s="596"/>
      <c r="G168" s="596"/>
      <c r="H168" s="597"/>
      <c r="I168" s="392" t="str">
        <f>Structures!F28</f>
        <v/>
      </c>
      <c r="J168" s="402" t="s">
        <v>6088</v>
      </c>
      <c r="K168" s="257"/>
      <c r="L168" s="276"/>
      <c r="M168" s="276"/>
      <c r="N168" s="276"/>
      <c r="O168" s="276"/>
      <c r="P168" s="276"/>
      <c r="Q168" s="276"/>
      <c r="R168" s="276"/>
      <c r="S168" s="276"/>
      <c r="T168" s="276"/>
      <c r="U168" s="276"/>
      <c r="V168" s="276"/>
      <c r="W168" s="276"/>
      <c r="X168" s="276"/>
      <c r="Y168" s="276"/>
      <c r="Z168" s="276"/>
      <c r="AA168" s="276"/>
      <c r="AB168" s="276"/>
      <c r="AC168" s="276"/>
      <c r="AD168" s="276"/>
      <c r="AE168" s="276"/>
      <c r="AF168" s="276"/>
      <c r="AG168" s="276"/>
      <c r="AH168" s="276"/>
      <c r="AI168" s="276"/>
      <c r="AJ168" s="276"/>
      <c r="AK168" s="276"/>
      <c r="AL168" s="276"/>
      <c r="AM168" s="276"/>
      <c r="AN168" s="276"/>
      <c r="AO168" s="276"/>
      <c r="AP168" s="276"/>
      <c r="AQ168" s="276"/>
      <c r="AR168" s="276"/>
      <c r="AS168" s="276"/>
      <c r="AT168" s="276"/>
      <c r="AU168" s="276"/>
      <c r="AV168" s="276"/>
      <c r="AW168" s="276"/>
      <c r="AX168" s="276"/>
      <c r="AY168" s="276"/>
      <c r="AZ168" s="276"/>
      <c r="BA168" s="276"/>
      <c r="BB168" s="276"/>
      <c r="BC168" s="276"/>
      <c r="BD168" s="276"/>
      <c r="BE168" s="276"/>
      <c r="BF168" s="276"/>
      <c r="BH168" s="276"/>
      <c r="BI168" s="277"/>
      <c r="BJ168" s="277"/>
      <c r="BK168" s="277"/>
      <c r="BL168" s="277"/>
      <c r="BM168" s="277"/>
      <c r="BN168" s="277"/>
    </row>
    <row r="169" spans="1:66" s="276" customFormat="1" ht="18" customHeight="1">
      <c r="A169" s="551">
        <v>28</v>
      </c>
      <c r="B169" s="534" t="s">
        <v>6133</v>
      </c>
      <c r="C169" s="534"/>
      <c r="D169" s="534"/>
      <c r="E169" s="534"/>
      <c r="F169" s="534"/>
      <c r="G169" s="534"/>
      <c r="H169" s="534"/>
      <c r="I169" s="534"/>
      <c r="J169" s="535"/>
      <c r="K169" s="257"/>
      <c r="BI169" s="278"/>
      <c r="BJ169" s="277"/>
      <c r="BK169" s="277"/>
      <c r="BL169" s="277"/>
      <c r="BM169" s="277"/>
      <c r="BN169" s="277"/>
    </row>
    <row r="170" spans="1:66" s="276" customFormat="1" ht="18" customHeight="1">
      <c r="A170" s="552"/>
      <c r="B170" s="521" t="s">
        <v>6122</v>
      </c>
      <c r="C170" s="521"/>
      <c r="D170" s="521"/>
      <c r="E170" s="521"/>
      <c r="F170" s="521"/>
      <c r="G170" s="521"/>
      <c r="H170" s="521"/>
      <c r="I170" s="521"/>
      <c r="J170" s="522"/>
      <c r="K170" s="257"/>
      <c r="BH170" s="285"/>
      <c r="BI170" s="278"/>
      <c r="BJ170" s="278"/>
      <c r="BK170" s="278"/>
      <c r="BL170" s="278"/>
      <c r="BM170" s="278"/>
      <c r="BN170" s="277"/>
    </row>
    <row r="171" spans="1:66" s="285" customFormat="1" ht="16.5" customHeight="1">
      <c r="A171" s="552"/>
      <c r="B171" s="519" t="s">
        <v>6002</v>
      </c>
      <c r="C171" s="625">
        <f>(1/5)*2</f>
        <v>0.4</v>
      </c>
      <c r="D171" s="578" t="s">
        <v>6137</v>
      </c>
      <c r="E171" s="579"/>
      <c r="F171" s="17"/>
      <c r="G171" s="395">
        <v>0</v>
      </c>
      <c r="H171" s="395" t="str">
        <f t="shared" ref="H171:H177" si="3">IF(F171="","",F171*G171)</f>
        <v/>
      </c>
      <c r="I171" s="548" t="str">
        <f>IF(COUNT(F171:F177)&gt;1,"Please select only one option.",(IF(COUNT(F171:F177)=0,"",(MAX(H171:H177))/4)))</f>
        <v/>
      </c>
      <c r="J171" s="580" t="s">
        <v>79</v>
      </c>
      <c r="K171" s="257"/>
      <c r="L171" s="276"/>
      <c r="M171" s="276"/>
      <c r="N171" s="276"/>
      <c r="O171" s="276"/>
      <c r="P171" s="276"/>
      <c r="Q171" s="276"/>
      <c r="R171" s="276"/>
      <c r="S171" s="276"/>
      <c r="T171" s="276"/>
      <c r="U171" s="276"/>
      <c r="V171" s="276"/>
      <c r="W171" s="276"/>
      <c r="X171" s="276"/>
      <c r="Y171" s="276"/>
      <c r="Z171" s="276"/>
      <c r="AA171" s="276"/>
      <c r="AB171" s="276"/>
      <c r="AC171" s="276"/>
      <c r="AD171" s="276"/>
      <c r="AE171" s="276"/>
      <c r="AF171" s="276"/>
      <c r="AG171" s="276"/>
      <c r="AH171" s="276"/>
      <c r="AI171" s="276"/>
      <c r="AJ171" s="276"/>
      <c r="AK171" s="276"/>
      <c r="AL171" s="276"/>
      <c r="AM171" s="276"/>
      <c r="AN171" s="276"/>
      <c r="AO171" s="276"/>
      <c r="AP171" s="276"/>
      <c r="AQ171" s="276"/>
      <c r="AR171" s="276"/>
      <c r="AS171" s="276"/>
      <c r="AT171" s="276"/>
      <c r="AU171" s="276"/>
      <c r="AV171" s="276"/>
      <c r="AW171" s="276"/>
      <c r="AX171" s="276"/>
      <c r="AY171" s="276"/>
      <c r="AZ171" s="276"/>
      <c r="BA171" s="276"/>
      <c r="BB171" s="276"/>
      <c r="BC171" s="276"/>
      <c r="BD171" s="276"/>
      <c r="BE171" s="276"/>
      <c r="BF171" s="276"/>
      <c r="BI171" s="278"/>
      <c r="BJ171" s="278"/>
      <c r="BK171" s="278"/>
      <c r="BL171" s="278"/>
      <c r="BM171" s="278"/>
      <c r="BN171" s="277"/>
    </row>
    <row r="172" spans="1:66" s="285" customFormat="1" ht="16.5" customHeight="1">
      <c r="A172" s="552"/>
      <c r="B172" s="519"/>
      <c r="C172" s="625"/>
      <c r="D172" s="533" t="s">
        <v>6139</v>
      </c>
      <c r="E172" s="532"/>
      <c r="F172" s="17"/>
      <c r="G172" s="395">
        <v>1</v>
      </c>
      <c r="H172" s="396" t="str">
        <f t="shared" si="3"/>
        <v/>
      </c>
      <c r="I172" s="549"/>
      <c r="J172" s="581"/>
      <c r="K172" s="257"/>
      <c r="L172" s="276"/>
      <c r="M172" s="276"/>
      <c r="N172" s="276"/>
      <c r="O172" s="276"/>
      <c r="P172" s="276"/>
      <c r="Q172" s="276"/>
      <c r="R172" s="276"/>
      <c r="S172" s="276"/>
      <c r="T172" s="276"/>
      <c r="U172" s="276"/>
      <c r="V172" s="276"/>
      <c r="W172" s="276"/>
      <c r="X172" s="276"/>
      <c r="Y172" s="276"/>
      <c r="Z172" s="276"/>
      <c r="AA172" s="276"/>
      <c r="AB172" s="276"/>
      <c r="AC172" s="276"/>
      <c r="AD172" s="276"/>
      <c r="AE172" s="276"/>
      <c r="AF172" s="276"/>
      <c r="AG172" s="276"/>
      <c r="AH172" s="276"/>
      <c r="AI172" s="276"/>
      <c r="AJ172" s="276"/>
      <c r="AK172" s="276"/>
      <c r="AL172" s="276"/>
      <c r="AM172" s="276"/>
      <c r="AN172" s="276"/>
      <c r="AO172" s="276"/>
      <c r="AP172" s="276"/>
      <c r="AQ172" s="276"/>
      <c r="AR172" s="276"/>
      <c r="AS172" s="276"/>
      <c r="AT172" s="276"/>
      <c r="AU172" s="276"/>
      <c r="AV172" s="276"/>
      <c r="AW172" s="276"/>
      <c r="AX172" s="276"/>
      <c r="AY172" s="276"/>
      <c r="AZ172" s="276"/>
      <c r="BA172" s="276"/>
      <c r="BB172" s="276"/>
      <c r="BC172" s="276"/>
      <c r="BD172" s="276"/>
      <c r="BE172" s="276"/>
      <c r="BF172" s="276"/>
      <c r="BI172" s="278"/>
      <c r="BJ172" s="278"/>
      <c r="BK172" s="278"/>
      <c r="BL172" s="278"/>
      <c r="BM172" s="278"/>
      <c r="BN172" s="277"/>
    </row>
    <row r="173" spans="1:66" s="285" customFormat="1" ht="16.5" customHeight="1">
      <c r="A173" s="552"/>
      <c r="B173" s="519"/>
      <c r="C173" s="625"/>
      <c r="D173" s="531" t="s">
        <v>6041</v>
      </c>
      <c r="E173" s="532"/>
      <c r="F173" s="17"/>
      <c r="G173" s="395">
        <v>2</v>
      </c>
      <c r="H173" s="396" t="str">
        <f t="shared" si="3"/>
        <v/>
      </c>
      <c r="I173" s="549"/>
      <c r="J173" s="581"/>
      <c r="K173" s="257"/>
      <c r="L173" s="276"/>
      <c r="M173" s="276"/>
      <c r="N173" s="276"/>
      <c r="O173" s="276"/>
      <c r="P173" s="276"/>
      <c r="Q173" s="276"/>
      <c r="R173" s="276"/>
      <c r="S173" s="276"/>
      <c r="T173" s="276"/>
      <c r="U173" s="276"/>
      <c r="V173" s="276"/>
      <c r="W173" s="276"/>
      <c r="X173" s="276"/>
      <c r="Y173" s="276"/>
      <c r="Z173" s="276"/>
      <c r="AA173" s="276"/>
      <c r="AB173" s="276"/>
      <c r="AC173" s="276"/>
      <c r="AD173" s="276"/>
      <c r="AE173" s="276"/>
      <c r="AF173" s="276"/>
      <c r="AG173" s="276"/>
      <c r="AH173" s="276"/>
      <c r="AI173" s="276"/>
      <c r="AJ173" s="276"/>
      <c r="AK173" s="276"/>
      <c r="AL173" s="276"/>
      <c r="AM173" s="276"/>
      <c r="AN173" s="276"/>
      <c r="AO173" s="276"/>
      <c r="AP173" s="276"/>
      <c r="AQ173" s="276"/>
      <c r="AR173" s="276"/>
      <c r="AS173" s="276"/>
      <c r="AT173" s="276"/>
      <c r="AU173" s="276"/>
      <c r="AV173" s="276"/>
      <c r="AW173" s="276"/>
      <c r="AX173" s="276"/>
      <c r="AY173" s="276"/>
      <c r="AZ173" s="276"/>
      <c r="BA173" s="276"/>
      <c r="BB173" s="276"/>
      <c r="BC173" s="276"/>
      <c r="BD173" s="276"/>
      <c r="BE173" s="276"/>
      <c r="BF173" s="276"/>
      <c r="BI173" s="278"/>
      <c r="BJ173" s="278"/>
      <c r="BK173" s="278"/>
      <c r="BL173" s="278"/>
      <c r="BM173" s="278"/>
      <c r="BN173" s="277"/>
    </row>
    <row r="174" spans="1:66" s="285" customFormat="1" ht="16.5" customHeight="1">
      <c r="A174" s="552"/>
      <c r="B174" s="519"/>
      <c r="C174" s="625"/>
      <c r="D174" s="531" t="s">
        <v>6042</v>
      </c>
      <c r="E174" s="532"/>
      <c r="F174" s="17"/>
      <c r="G174" s="395">
        <v>3</v>
      </c>
      <c r="H174" s="396" t="str">
        <f t="shared" si="3"/>
        <v/>
      </c>
      <c r="I174" s="549"/>
      <c r="J174" s="581"/>
      <c r="K174" s="257"/>
      <c r="M174" s="276"/>
      <c r="N174" s="276"/>
      <c r="O174" s="276"/>
      <c r="P174" s="276"/>
      <c r="Q174" s="276"/>
      <c r="R174" s="276"/>
      <c r="S174" s="276"/>
      <c r="T174" s="276"/>
      <c r="U174" s="276"/>
      <c r="V174" s="276"/>
      <c r="W174" s="276"/>
      <c r="X174" s="276"/>
      <c r="Y174" s="276"/>
      <c r="Z174" s="276"/>
      <c r="AA174" s="276"/>
      <c r="AB174" s="276"/>
      <c r="AC174" s="276"/>
      <c r="AD174" s="276"/>
      <c r="AE174" s="276"/>
      <c r="AF174" s="276"/>
      <c r="AG174" s="276"/>
      <c r="AH174" s="276"/>
      <c r="AI174" s="276"/>
      <c r="AJ174" s="276"/>
      <c r="AK174" s="276"/>
      <c r="AL174" s="276"/>
      <c r="AM174" s="276"/>
      <c r="AN174" s="276"/>
      <c r="AO174" s="276"/>
      <c r="AP174" s="276"/>
      <c r="AQ174" s="276"/>
      <c r="AR174" s="276"/>
      <c r="AS174" s="276"/>
      <c r="AT174" s="276"/>
      <c r="AU174" s="276"/>
      <c r="AV174" s="276"/>
      <c r="AW174" s="276"/>
      <c r="AX174" s="276"/>
      <c r="AY174" s="276"/>
      <c r="AZ174" s="276"/>
      <c r="BA174" s="276"/>
      <c r="BB174" s="276"/>
      <c r="BC174" s="276"/>
      <c r="BD174" s="276"/>
      <c r="BE174" s="276"/>
      <c r="BF174" s="276"/>
      <c r="BI174" s="278"/>
      <c r="BJ174" s="278"/>
      <c r="BK174" s="278"/>
      <c r="BL174" s="278"/>
      <c r="BM174" s="278"/>
      <c r="BN174" s="277"/>
    </row>
    <row r="175" spans="1:66" s="285" customFormat="1" ht="16.5" customHeight="1">
      <c r="A175" s="552"/>
      <c r="B175" s="519"/>
      <c r="C175" s="625"/>
      <c r="D175" s="531" t="s">
        <v>6043</v>
      </c>
      <c r="E175" s="532"/>
      <c r="F175" s="17"/>
      <c r="G175" s="395">
        <v>4</v>
      </c>
      <c r="H175" s="396" t="str">
        <f t="shared" si="3"/>
        <v/>
      </c>
      <c r="I175" s="549"/>
      <c r="J175" s="581"/>
      <c r="K175" s="257"/>
      <c r="L175" s="276"/>
      <c r="M175" s="276"/>
      <c r="N175" s="276"/>
      <c r="O175" s="276"/>
      <c r="P175" s="276"/>
      <c r="Q175" s="276"/>
      <c r="R175" s="276"/>
      <c r="S175" s="276"/>
      <c r="T175" s="276"/>
      <c r="U175" s="276"/>
      <c r="V175" s="276"/>
      <c r="W175" s="276"/>
      <c r="X175" s="276"/>
      <c r="Y175" s="276"/>
      <c r="Z175" s="276"/>
      <c r="AA175" s="276"/>
      <c r="AB175" s="276"/>
      <c r="AC175" s="276"/>
      <c r="AD175" s="276"/>
      <c r="AE175" s="276"/>
      <c r="AF175" s="276"/>
      <c r="AG175" s="276"/>
      <c r="AH175" s="276"/>
      <c r="AI175" s="276"/>
      <c r="AJ175" s="276"/>
      <c r="AK175" s="276"/>
      <c r="AL175" s="276"/>
      <c r="AM175" s="276"/>
      <c r="AN175" s="276"/>
      <c r="AO175" s="276"/>
      <c r="AP175" s="276"/>
      <c r="AQ175" s="276"/>
      <c r="AR175" s="276"/>
      <c r="AS175" s="276"/>
      <c r="AT175" s="276"/>
      <c r="AU175" s="276"/>
      <c r="AV175" s="276"/>
      <c r="AW175" s="276"/>
      <c r="AX175" s="276"/>
      <c r="AY175" s="276"/>
      <c r="AZ175" s="276"/>
      <c r="BA175" s="276"/>
      <c r="BB175" s="276"/>
      <c r="BC175" s="276"/>
      <c r="BD175" s="276"/>
      <c r="BE175" s="276"/>
      <c r="BF175" s="276"/>
      <c r="BI175" s="278"/>
      <c r="BJ175" s="278"/>
      <c r="BK175" s="278"/>
      <c r="BL175" s="278"/>
      <c r="BM175" s="278"/>
      <c r="BN175" s="277"/>
    </row>
    <row r="176" spans="1:66" s="285" customFormat="1" ht="16.5" customHeight="1">
      <c r="A176" s="552"/>
      <c r="B176" s="519"/>
      <c r="C176" s="625"/>
      <c r="D176" s="531" t="s">
        <v>6044</v>
      </c>
      <c r="E176" s="532"/>
      <c r="F176" s="17"/>
      <c r="G176" s="395">
        <v>3</v>
      </c>
      <c r="H176" s="396" t="str">
        <f t="shared" si="3"/>
        <v/>
      </c>
      <c r="I176" s="549"/>
      <c r="J176" s="581"/>
      <c r="K176" s="257"/>
      <c r="L176" s="276"/>
      <c r="M176" s="276"/>
      <c r="N176" s="276"/>
      <c r="O176" s="276"/>
      <c r="P176" s="276"/>
      <c r="Q176" s="276"/>
      <c r="R176" s="276"/>
      <c r="S176" s="276"/>
      <c r="T176" s="276"/>
      <c r="U176" s="276"/>
      <c r="V176" s="276"/>
      <c r="W176" s="276"/>
      <c r="X176" s="276"/>
      <c r="Y176" s="276"/>
      <c r="Z176" s="276"/>
      <c r="AA176" s="276"/>
      <c r="AB176" s="276"/>
      <c r="AC176" s="276"/>
      <c r="AD176" s="276"/>
      <c r="AE176" s="276"/>
      <c r="AF176" s="276"/>
      <c r="AG176" s="276"/>
      <c r="AH176" s="276"/>
      <c r="AI176" s="276"/>
      <c r="AJ176" s="276"/>
      <c r="AK176" s="276"/>
      <c r="AL176" s="276"/>
      <c r="AM176" s="276"/>
      <c r="AN176" s="276"/>
      <c r="AO176" s="276"/>
      <c r="AP176" s="276"/>
      <c r="AQ176" s="276"/>
      <c r="AR176" s="276"/>
      <c r="AS176" s="276"/>
      <c r="AT176" s="276"/>
      <c r="AU176" s="276"/>
      <c r="AV176" s="276"/>
      <c r="AW176" s="276"/>
      <c r="AX176" s="276"/>
      <c r="AY176" s="276"/>
      <c r="AZ176" s="276"/>
      <c r="BA176" s="276"/>
      <c r="BB176" s="276"/>
      <c r="BC176" s="276"/>
      <c r="BD176" s="276"/>
      <c r="BE176" s="276"/>
      <c r="BF176" s="276"/>
      <c r="BI176" s="277"/>
      <c r="BJ176" s="278"/>
      <c r="BK176" s="278"/>
      <c r="BL176" s="278"/>
      <c r="BM176" s="278"/>
      <c r="BN176" s="277"/>
    </row>
    <row r="177" spans="1:66" s="285" customFormat="1" ht="16.5" customHeight="1" thickBot="1">
      <c r="A177" s="553"/>
      <c r="B177" s="520"/>
      <c r="C177" s="626"/>
      <c r="D177" s="585" t="s">
        <v>1</v>
      </c>
      <c r="E177" s="530"/>
      <c r="F177" s="20"/>
      <c r="G177" s="383">
        <v>2</v>
      </c>
      <c r="H177" s="386" t="str">
        <f t="shared" si="3"/>
        <v/>
      </c>
      <c r="I177" s="550"/>
      <c r="J177" s="582"/>
      <c r="K177" s="257"/>
      <c r="L177" s="276"/>
      <c r="M177" s="276"/>
      <c r="N177" s="276"/>
      <c r="O177" s="276"/>
      <c r="P177" s="276"/>
      <c r="Q177" s="276"/>
      <c r="R177" s="276"/>
      <c r="S177" s="276"/>
      <c r="T177" s="276"/>
      <c r="U177" s="276"/>
      <c r="V177" s="276"/>
      <c r="W177" s="276"/>
      <c r="X177" s="276"/>
      <c r="Y177" s="276"/>
      <c r="Z177" s="276"/>
      <c r="AA177" s="276"/>
      <c r="AB177" s="276"/>
      <c r="AC177" s="276"/>
      <c r="AD177" s="276"/>
      <c r="AE177" s="276"/>
      <c r="AF177" s="276"/>
      <c r="AG177" s="276"/>
      <c r="AH177" s="276"/>
      <c r="AI177" s="276"/>
      <c r="AJ177" s="276"/>
      <c r="AK177" s="276"/>
      <c r="AL177" s="276"/>
      <c r="AM177" s="276"/>
      <c r="AN177" s="276"/>
      <c r="AO177" s="276"/>
      <c r="AP177" s="276"/>
      <c r="AQ177" s="276"/>
      <c r="AR177" s="276"/>
      <c r="AS177" s="276"/>
      <c r="AT177" s="276"/>
      <c r="AU177" s="276"/>
      <c r="AV177" s="276"/>
      <c r="AW177" s="276"/>
      <c r="AX177" s="276"/>
      <c r="AY177" s="276"/>
      <c r="AZ177" s="276"/>
      <c r="BA177" s="276"/>
      <c r="BB177" s="276"/>
      <c r="BC177" s="276"/>
      <c r="BD177" s="276"/>
      <c r="BE177" s="276"/>
      <c r="BF177" s="276"/>
      <c r="BH177" s="276"/>
      <c r="BI177" s="277"/>
      <c r="BJ177" s="277"/>
      <c r="BK177" s="277"/>
      <c r="BL177" s="277"/>
      <c r="BM177" s="277"/>
      <c r="BN177" s="277"/>
    </row>
    <row r="178" spans="1:66" s="276" customFormat="1" ht="35.1" customHeight="1">
      <c r="A178" s="551">
        <v>29</v>
      </c>
      <c r="B178" s="534" t="s">
        <v>6135</v>
      </c>
      <c r="C178" s="534"/>
      <c r="D178" s="534"/>
      <c r="E178" s="534"/>
      <c r="F178" s="534"/>
      <c r="G178" s="534"/>
      <c r="H178" s="534"/>
      <c r="I178" s="534"/>
      <c r="J178" s="535"/>
      <c r="K178" s="257"/>
      <c r="BI178" s="176"/>
      <c r="BJ178" s="277"/>
      <c r="BK178" s="277"/>
      <c r="BL178" s="277"/>
      <c r="BM178" s="277"/>
      <c r="BN178" s="277"/>
    </row>
    <row r="179" spans="1:66" s="276" customFormat="1" ht="18" customHeight="1">
      <c r="A179" s="552"/>
      <c r="B179" s="521" t="s">
        <v>6122</v>
      </c>
      <c r="C179" s="521"/>
      <c r="D179" s="521"/>
      <c r="E179" s="521"/>
      <c r="F179" s="521"/>
      <c r="G179" s="521"/>
      <c r="H179" s="521"/>
      <c r="I179" s="521"/>
      <c r="J179" s="522"/>
      <c r="K179" s="257"/>
      <c r="BH179" s="294"/>
      <c r="BI179" s="176"/>
      <c r="BJ179" s="176"/>
      <c r="BK179" s="176"/>
      <c r="BL179" s="176"/>
      <c r="BM179" s="176"/>
      <c r="BN179" s="277"/>
    </row>
    <row r="180" spans="1:66" s="294" customFormat="1" ht="16.5" customHeight="1">
      <c r="A180" s="552"/>
      <c r="B180" s="575" t="s">
        <v>6002</v>
      </c>
      <c r="C180" s="539">
        <f>1/2</f>
        <v>0.5</v>
      </c>
      <c r="D180" s="578" t="s">
        <v>6134</v>
      </c>
      <c r="E180" s="579"/>
      <c r="F180" s="16"/>
      <c r="G180" s="396">
        <v>0</v>
      </c>
      <c r="H180" s="396" t="str">
        <f t="shared" ref="H180:H186" si="4">IF(F180="","",F180*G180)</f>
        <v/>
      </c>
      <c r="I180" s="548" t="str">
        <f>IF(COUNT(F180:F186)&gt;1,"Please select only one option.",(IF(COUNT(F180:F186)=0,"",(MAX(H180:H186))/8)))</f>
        <v/>
      </c>
      <c r="J180" s="580" t="s">
        <v>6014</v>
      </c>
      <c r="K180" s="295"/>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I180" s="176"/>
      <c r="BJ180" s="176"/>
      <c r="BK180" s="176"/>
      <c r="BL180" s="176"/>
      <c r="BM180" s="176"/>
      <c r="BN180" s="277"/>
    </row>
    <row r="181" spans="1:66" s="294" customFormat="1" ht="16.5" customHeight="1">
      <c r="A181" s="552"/>
      <c r="B181" s="519"/>
      <c r="C181" s="540"/>
      <c r="D181" s="533" t="s">
        <v>6139</v>
      </c>
      <c r="E181" s="532"/>
      <c r="F181" s="17"/>
      <c r="G181" s="395">
        <v>1</v>
      </c>
      <c r="H181" s="396" t="str">
        <f t="shared" si="4"/>
        <v/>
      </c>
      <c r="I181" s="549"/>
      <c r="J181" s="581"/>
      <c r="K181" s="295"/>
      <c r="L181" s="293"/>
      <c r="M181" s="293"/>
      <c r="N181" s="293"/>
      <c r="O181" s="293"/>
      <c r="P181" s="293"/>
      <c r="Q181" s="293"/>
      <c r="R181" s="293"/>
      <c r="S181" s="293"/>
      <c r="T181" s="293"/>
      <c r="U181" s="293"/>
      <c r="V181" s="293"/>
      <c r="W181" s="293"/>
      <c r="X181" s="293"/>
      <c r="Y181" s="293"/>
      <c r="Z181" s="293"/>
      <c r="AA181" s="293"/>
      <c r="AB181" s="293"/>
      <c r="AC181" s="293"/>
      <c r="AD181" s="293"/>
      <c r="AE181" s="293"/>
      <c r="AF181" s="293"/>
      <c r="AG181" s="293"/>
      <c r="AH181" s="293"/>
      <c r="AI181" s="293"/>
      <c r="AJ181" s="293"/>
      <c r="AK181" s="293"/>
      <c r="AL181" s="293"/>
      <c r="AM181" s="293"/>
      <c r="AN181" s="293"/>
      <c r="AO181" s="293"/>
      <c r="AP181" s="293"/>
      <c r="AQ181" s="293"/>
      <c r="AR181" s="293"/>
      <c r="AS181" s="293"/>
      <c r="AT181" s="293"/>
      <c r="AU181" s="293"/>
      <c r="AV181" s="293"/>
      <c r="AW181" s="293"/>
      <c r="AX181" s="293"/>
      <c r="AY181" s="293"/>
      <c r="AZ181" s="293"/>
      <c r="BA181" s="293"/>
      <c r="BB181" s="293"/>
      <c r="BC181" s="293"/>
      <c r="BD181" s="293"/>
      <c r="BE181" s="293"/>
      <c r="BF181" s="293"/>
      <c r="BI181" s="176"/>
      <c r="BJ181" s="176"/>
      <c r="BK181" s="176"/>
      <c r="BL181" s="176"/>
      <c r="BM181" s="176"/>
      <c r="BN181" s="277"/>
    </row>
    <row r="182" spans="1:66" s="294" customFormat="1" ht="16.5" customHeight="1">
      <c r="A182" s="552"/>
      <c r="B182" s="519"/>
      <c r="C182" s="540"/>
      <c r="D182" s="531" t="s">
        <v>6041</v>
      </c>
      <c r="E182" s="532"/>
      <c r="F182" s="17"/>
      <c r="G182" s="395">
        <v>2</v>
      </c>
      <c r="H182" s="396" t="str">
        <f t="shared" si="4"/>
        <v/>
      </c>
      <c r="I182" s="549"/>
      <c r="J182" s="581"/>
      <c r="K182" s="295"/>
      <c r="L182" s="293"/>
      <c r="M182" s="293"/>
      <c r="N182" s="293"/>
      <c r="O182" s="293"/>
      <c r="P182" s="293"/>
      <c r="Q182" s="293"/>
      <c r="R182" s="293"/>
      <c r="S182" s="293"/>
      <c r="T182" s="293"/>
      <c r="U182" s="293"/>
      <c r="V182" s="293"/>
      <c r="W182" s="293"/>
      <c r="X182" s="293"/>
      <c r="Y182" s="293"/>
      <c r="Z182" s="293"/>
      <c r="AA182" s="293"/>
      <c r="AB182" s="293"/>
      <c r="AC182" s="293"/>
      <c r="AD182" s="293"/>
      <c r="AE182" s="293"/>
      <c r="AF182" s="293"/>
      <c r="AG182" s="293"/>
      <c r="AH182" s="293"/>
      <c r="AI182" s="293"/>
      <c r="AJ182" s="293"/>
      <c r="AK182" s="293"/>
      <c r="AL182" s="293"/>
      <c r="AM182" s="293"/>
      <c r="AN182" s="293"/>
      <c r="AO182" s="293"/>
      <c r="AP182" s="293"/>
      <c r="AQ182" s="293"/>
      <c r="AR182" s="293"/>
      <c r="AS182" s="293"/>
      <c r="AT182" s="293"/>
      <c r="AU182" s="293"/>
      <c r="AV182" s="293"/>
      <c r="AW182" s="293"/>
      <c r="AX182" s="293"/>
      <c r="AY182" s="293"/>
      <c r="AZ182" s="293"/>
      <c r="BA182" s="293"/>
      <c r="BB182" s="293"/>
      <c r="BC182" s="293"/>
      <c r="BD182" s="293"/>
      <c r="BE182" s="293"/>
      <c r="BF182" s="293"/>
      <c r="BI182" s="176"/>
      <c r="BJ182" s="176"/>
      <c r="BK182" s="176"/>
      <c r="BL182" s="176"/>
      <c r="BM182" s="176"/>
      <c r="BN182" s="277"/>
    </row>
    <row r="183" spans="1:66" s="294" customFormat="1" ht="16.5" customHeight="1">
      <c r="A183" s="552"/>
      <c r="B183" s="519"/>
      <c r="C183" s="540"/>
      <c r="D183" s="531" t="s">
        <v>6042</v>
      </c>
      <c r="E183" s="532"/>
      <c r="F183" s="17"/>
      <c r="G183" s="395">
        <v>3</v>
      </c>
      <c r="H183" s="396" t="str">
        <f t="shared" si="4"/>
        <v/>
      </c>
      <c r="I183" s="549"/>
      <c r="J183" s="581"/>
      <c r="K183" s="295"/>
      <c r="L183" s="293"/>
      <c r="M183" s="293"/>
      <c r="N183" s="293"/>
      <c r="O183" s="293"/>
      <c r="P183" s="293"/>
      <c r="Q183" s="293"/>
      <c r="R183" s="293"/>
      <c r="S183" s="293"/>
      <c r="T183" s="293"/>
      <c r="U183" s="293"/>
      <c r="V183" s="293"/>
      <c r="W183" s="293"/>
      <c r="X183" s="293"/>
      <c r="Y183" s="293"/>
      <c r="Z183" s="293"/>
      <c r="AA183" s="293"/>
      <c r="AB183" s="293"/>
      <c r="AC183" s="293"/>
      <c r="AD183" s="293"/>
      <c r="AE183" s="293"/>
      <c r="AF183" s="293"/>
      <c r="AG183" s="293"/>
      <c r="AH183" s="293"/>
      <c r="AI183" s="293"/>
      <c r="AJ183" s="293"/>
      <c r="AK183" s="293"/>
      <c r="AL183" s="293"/>
      <c r="AM183" s="293"/>
      <c r="AN183" s="293"/>
      <c r="AO183" s="293"/>
      <c r="AP183" s="293"/>
      <c r="AQ183" s="293"/>
      <c r="AR183" s="293"/>
      <c r="AS183" s="293"/>
      <c r="AT183" s="293"/>
      <c r="AU183" s="293"/>
      <c r="AV183" s="293"/>
      <c r="AW183" s="293"/>
      <c r="AX183" s="293"/>
      <c r="AY183" s="293"/>
      <c r="AZ183" s="293"/>
      <c r="BA183" s="293"/>
      <c r="BB183" s="293"/>
      <c r="BC183" s="293"/>
      <c r="BD183" s="293"/>
      <c r="BE183" s="293"/>
      <c r="BF183" s="293"/>
      <c r="BI183" s="176"/>
      <c r="BJ183" s="176"/>
      <c r="BK183" s="176"/>
      <c r="BL183" s="176"/>
      <c r="BM183" s="176"/>
      <c r="BN183" s="277"/>
    </row>
    <row r="184" spans="1:66" s="294" customFormat="1" ht="16.5" customHeight="1">
      <c r="A184" s="552"/>
      <c r="B184" s="519"/>
      <c r="C184" s="540"/>
      <c r="D184" s="531" t="s">
        <v>6043</v>
      </c>
      <c r="E184" s="532"/>
      <c r="F184" s="17"/>
      <c r="G184" s="395">
        <v>4</v>
      </c>
      <c r="H184" s="396" t="str">
        <f t="shared" si="4"/>
        <v/>
      </c>
      <c r="I184" s="549"/>
      <c r="J184" s="581"/>
      <c r="K184" s="295"/>
      <c r="L184" s="293"/>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c r="AO184" s="293"/>
      <c r="AP184" s="293"/>
      <c r="AQ184" s="293"/>
      <c r="AR184" s="293"/>
      <c r="AS184" s="293"/>
      <c r="AT184" s="293"/>
      <c r="AU184" s="293"/>
      <c r="AV184" s="293"/>
      <c r="AW184" s="293"/>
      <c r="AX184" s="293"/>
      <c r="AY184" s="293"/>
      <c r="AZ184" s="293"/>
      <c r="BA184" s="293"/>
      <c r="BB184" s="293"/>
      <c r="BC184" s="293"/>
      <c r="BD184" s="293"/>
      <c r="BE184" s="293"/>
      <c r="BF184" s="293"/>
      <c r="BI184" s="176"/>
      <c r="BJ184" s="176"/>
      <c r="BK184" s="176"/>
      <c r="BL184" s="176"/>
      <c r="BM184" s="176"/>
      <c r="BN184" s="277"/>
    </row>
    <row r="185" spans="1:66" s="294" customFormat="1" ht="16.5" customHeight="1">
      <c r="A185" s="552"/>
      <c r="B185" s="519"/>
      <c r="C185" s="540"/>
      <c r="D185" s="531" t="s">
        <v>6044</v>
      </c>
      <c r="E185" s="532"/>
      <c r="F185" s="17"/>
      <c r="G185" s="395">
        <v>5</v>
      </c>
      <c r="H185" s="396" t="str">
        <f t="shared" si="4"/>
        <v/>
      </c>
      <c r="I185" s="549"/>
      <c r="J185" s="581"/>
      <c r="K185" s="295"/>
      <c r="L185" s="293"/>
      <c r="M185" s="293"/>
      <c r="N185" s="293"/>
      <c r="O185" s="293"/>
      <c r="P185" s="293"/>
      <c r="Q185" s="293"/>
      <c r="R185" s="293"/>
      <c r="S185" s="293"/>
      <c r="T185" s="293"/>
      <c r="U185" s="293"/>
      <c r="V185" s="293"/>
      <c r="W185" s="293"/>
      <c r="X185" s="293"/>
      <c r="Y185" s="293"/>
      <c r="Z185" s="293"/>
      <c r="AA185" s="293"/>
      <c r="AB185" s="293"/>
      <c r="AC185" s="293"/>
      <c r="AD185" s="293"/>
      <c r="AE185" s="293"/>
      <c r="AF185" s="293"/>
      <c r="AG185" s="293"/>
      <c r="AH185" s="293"/>
      <c r="AI185" s="293"/>
      <c r="AJ185" s="293"/>
      <c r="AK185" s="293"/>
      <c r="AL185" s="293"/>
      <c r="AM185" s="293"/>
      <c r="AN185" s="293"/>
      <c r="AO185" s="293"/>
      <c r="AP185" s="293"/>
      <c r="AQ185" s="293"/>
      <c r="AR185" s="293"/>
      <c r="AS185" s="293"/>
      <c r="AT185" s="293"/>
      <c r="AU185" s="293"/>
      <c r="AV185" s="293"/>
      <c r="AW185" s="293"/>
      <c r="AX185" s="293"/>
      <c r="AY185" s="293"/>
      <c r="AZ185" s="293"/>
      <c r="BA185" s="293"/>
      <c r="BB185" s="293"/>
      <c r="BC185" s="293"/>
      <c r="BD185" s="293"/>
      <c r="BE185" s="293"/>
      <c r="BF185" s="293"/>
      <c r="BI185" s="296"/>
      <c r="BJ185" s="176"/>
      <c r="BK185" s="176"/>
      <c r="BL185" s="176"/>
      <c r="BM185" s="176"/>
      <c r="BN185" s="277"/>
    </row>
    <row r="186" spans="1:66" s="294" customFormat="1" ht="16.5" customHeight="1" thickBot="1">
      <c r="A186" s="553"/>
      <c r="B186" s="567"/>
      <c r="C186" s="598"/>
      <c r="D186" s="585" t="s">
        <v>1</v>
      </c>
      <c r="E186" s="530"/>
      <c r="F186" s="19"/>
      <c r="G186" s="398">
        <v>8</v>
      </c>
      <c r="H186" s="399" t="str">
        <f t="shared" si="4"/>
        <v/>
      </c>
      <c r="I186" s="549"/>
      <c r="J186" s="581"/>
      <c r="K186" s="257"/>
      <c r="L186" s="293"/>
      <c r="M186" s="293"/>
      <c r="N186" s="293"/>
      <c r="O186" s="293"/>
      <c r="P186" s="293"/>
      <c r="Q186" s="293"/>
      <c r="R186" s="293"/>
      <c r="S186" s="293"/>
      <c r="T186" s="293"/>
      <c r="U186" s="293"/>
      <c r="V186" s="293"/>
      <c r="W186" s="293"/>
      <c r="X186" s="293"/>
      <c r="Y186" s="293"/>
      <c r="Z186" s="293"/>
      <c r="AA186" s="293"/>
      <c r="AB186" s="293"/>
      <c r="AC186" s="293"/>
      <c r="AD186" s="293"/>
      <c r="AE186" s="293"/>
      <c r="AF186" s="293"/>
      <c r="AG186" s="293"/>
      <c r="AH186" s="293"/>
      <c r="AI186" s="293"/>
      <c r="AJ186" s="293"/>
      <c r="AK186" s="293"/>
      <c r="AL186" s="293"/>
      <c r="AM186" s="293"/>
      <c r="AN186" s="293"/>
      <c r="AO186" s="293"/>
      <c r="AP186" s="293"/>
      <c r="AQ186" s="293"/>
      <c r="AR186" s="293"/>
      <c r="AS186" s="293"/>
      <c r="AT186" s="293"/>
      <c r="AU186" s="293"/>
      <c r="AV186" s="293"/>
      <c r="AW186" s="293"/>
      <c r="AX186" s="293"/>
      <c r="AY186" s="293"/>
      <c r="AZ186" s="293"/>
      <c r="BA186" s="293"/>
      <c r="BB186" s="293"/>
      <c r="BC186" s="293"/>
      <c r="BD186" s="293"/>
      <c r="BE186" s="293"/>
      <c r="BF186" s="293"/>
      <c r="BH186" s="293"/>
      <c r="BI186" s="296"/>
      <c r="BJ186" s="296"/>
      <c r="BK186" s="296"/>
      <c r="BL186" s="296"/>
      <c r="BM186" s="296"/>
      <c r="BN186" s="277"/>
    </row>
    <row r="187" spans="1:66" s="293" customFormat="1" ht="35.1" customHeight="1">
      <c r="A187" s="551">
        <v>30</v>
      </c>
      <c r="B187" s="534" t="s">
        <v>6216</v>
      </c>
      <c r="C187" s="534"/>
      <c r="D187" s="534"/>
      <c r="E187" s="534"/>
      <c r="F187" s="534"/>
      <c r="G187" s="534"/>
      <c r="H187" s="534"/>
      <c r="I187" s="534"/>
      <c r="J187" s="535"/>
      <c r="K187" s="295"/>
      <c r="BI187" s="176"/>
      <c r="BJ187" s="296"/>
      <c r="BK187" s="296"/>
      <c r="BL187" s="296"/>
      <c r="BM187" s="296"/>
      <c r="BN187" s="277"/>
    </row>
    <row r="188" spans="1:66" s="293" customFormat="1" ht="18" customHeight="1">
      <c r="A188" s="552"/>
      <c r="B188" s="521" t="s">
        <v>6122</v>
      </c>
      <c r="C188" s="521"/>
      <c r="D188" s="521"/>
      <c r="E188" s="521"/>
      <c r="F188" s="521"/>
      <c r="G188" s="521"/>
      <c r="H188" s="521"/>
      <c r="I188" s="521"/>
      <c r="J188" s="522"/>
      <c r="K188" s="295"/>
      <c r="BH188" s="294"/>
      <c r="BI188" s="176"/>
      <c r="BJ188" s="176"/>
      <c r="BK188" s="176"/>
      <c r="BL188" s="176"/>
      <c r="BM188" s="176"/>
      <c r="BN188" s="277"/>
    </row>
    <row r="189" spans="1:66" s="294" customFormat="1" ht="16.5" customHeight="1">
      <c r="A189" s="552"/>
      <c r="B189" s="575" t="s">
        <v>6002</v>
      </c>
      <c r="C189" s="539">
        <f>1/2</f>
        <v>0.5</v>
      </c>
      <c r="D189" s="578" t="s">
        <v>6134</v>
      </c>
      <c r="E189" s="579"/>
      <c r="F189" s="16"/>
      <c r="G189" s="396">
        <v>0</v>
      </c>
      <c r="H189" s="396" t="str">
        <f t="shared" ref="H189:H195" si="5">IF(F189="","",F189*G189)</f>
        <v/>
      </c>
      <c r="I189" s="548" t="str">
        <f>IF(COUNT(F189:F195)&gt;1,"Please select only one option.",(IF(COUNT(F189:F195)=0,"",(MAX(H189:H195))/8)))</f>
        <v/>
      </c>
      <c r="J189" s="545" t="s">
        <v>6015</v>
      </c>
      <c r="K189" s="295"/>
      <c r="L189" s="293"/>
      <c r="M189" s="293"/>
      <c r="N189" s="293"/>
      <c r="O189" s="293"/>
      <c r="P189" s="293"/>
      <c r="Q189" s="293"/>
      <c r="R189" s="293"/>
      <c r="S189" s="293"/>
      <c r="T189" s="293"/>
      <c r="U189" s="293"/>
      <c r="V189" s="293"/>
      <c r="W189" s="293"/>
      <c r="X189" s="293"/>
      <c r="Y189" s="293"/>
      <c r="Z189" s="293"/>
      <c r="AA189" s="293"/>
      <c r="AB189" s="293"/>
      <c r="AC189" s="293"/>
      <c r="AD189" s="293"/>
      <c r="AE189" s="293"/>
      <c r="AF189" s="293"/>
      <c r="AG189" s="293"/>
      <c r="AH189" s="293"/>
      <c r="AI189" s="293"/>
      <c r="AJ189" s="293"/>
      <c r="AK189" s="293"/>
      <c r="AL189" s="293"/>
      <c r="AM189" s="293"/>
      <c r="AN189" s="293"/>
      <c r="AO189" s="293"/>
      <c r="AP189" s="293"/>
      <c r="AQ189" s="293"/>
      <c r="AR189" s="293"/>
      <c r="AS189" s="293"/>
      <c r="AT189" s="293"/>
      <c r="AU189" s="293"/>
      <c r="AV189" s="293"/>
      <c r="AW189" s="293"/>
      <c r="AX189" s="293"/>
      <c r="AY189" s="293"/>
      <c r="AZ189" s="293"/>
      <c r="BA189" s="293"/>
      <c r="BB189" s="293"/>
      <c r="BC189" s="293"/>
      <c r="BD189" s="293"/>
      <c r="BE189" s="293"/>
      <c r="BF189" s="293"/>
      <c r="BI189" s="176"/>
      <c r="BJ189" s="176"/>
      <c r="BK189" s="176"/>
      <c r="BL189" s="176"/>
      <c r="BM189" s="176"/>
      <c r="BN189" s="277"/>
    </row>
    <row r="190" spans="1:66" s="294" customFormat="1" ht="16.5" customHeight="1">
      <c r="A190" s="552"/>
      <c r="B190" s="519"/>
      <c r="C190" s="540"/>
      <c r="D190" s="533" t="s">
        <v>6139</v>
      </c>
      <c r="E190" s="532"/>
      <c r="F190" s="17"/>
      <c r="G190" s="395">
        <v>1</v>
      </c>
      <c r="H190" s="396" t="str">
        <f t="shared" si="5"/>
        <v/>
      </c>
      <c r="I190" s="549"/>
      <c r="J190" s="546"/>
      <c r="K190" s="295"/>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3"/>
      <c r="AY190" s="293"/>
      <c r="AZ190" s="293"/>
      <c r="BA190" s="293"/>
      <c r="BB190" s="293"/>
      <c r="BC190" s="293"/>
      <c r="BD190" s="293"/>
      <c r="BE190" s="293"/>
      <c r="BF190" s="293"/>
      <c r="BI190" s="176"/>
      <c r="BJ190" s="176"/>
      <c r="BK190" s="176"/>
      <c r="BL190" s="176"/>
      <c r="BM190" s="176"/>
      <c r="BN190" s="277"/>
    </row>
    <row r="191" spans="1:66" s="294" customFormat="1" ht="16.5" customHeight="1">
      <c r="A191" s="552"/>
      <c r="B191" s="519"/>
      <c r="C191" s="540"/>
      <c r="D191" s="531" t="s">
        <v>6041</v>
      </c>
      <c r="E191" s="532"/>
      <c r="F191" s="17"/>
      <c r="G191" s="395">
        <v>2</v>
      </c>
      <c r="H191" s="396" t="str">
        <f t="shared" si="5"/>
        <v/>
      </c>
      <c r="I191" s="549"/>
      <c r="J191" s="546"/>
      <c r="K191" s="295"/>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3"/>
      <c r="AY191" s="293"/>
      <c r="AZ191" s="293"/>
      <c r="BA191" s="293"/>
      <c r="BB191" s="293"/>
      <c r="BC191" s="293"/>
      <c r="BD191" s="293"/>
      <c r="BE191" s="293"/>
      <c r="BF191" s="293"/>
      <c r="BI191" s="176"/>
      <c r="BJ191" s="176"/>
      <c r="BK191" s="176"/>
      <c r="BL191" s="176"/>
      <c r="BM191" s="176"/>
      <c r="BN191" s="277"/>
    </row>
    <row r="192" spans="1:66" s="294" customFormat="1" ht="16.5" customHeight="1">
      <c r="A192" s="552"/>
      <c r="B192" s="519"/>
      <c r="C192" s="540"/>
      <c r="D192" s="531" t="s">
        <v>6042</v>
      </c>
      <c r="E192" s="532"/>
      <c r="F192" s="17"/>
      <c r="G192" s="395">
        <v>3</v>
      </c>
      <c r="H192" s="396" t="str">
        <f t="shared" si="5"/>
        <v/>
      </c>
      <c r="I192" s="549"/>
      <c r="J192" s="546"/>
      <c r="K192" s="295"/>
      <c r="L192" s="293"/>
      <c r="M192" s="293"/>
      <c r="N192" s="293"/>
      <c r="O192" s="293"/>
      <c r="P192" s="293"/>
      <c r="Q192" s="293"/>
      <c r="R192" s="293"/>
      <c r="S192" s="293"/>
      <c r="T192" s="293"/>
      <c r="U192" s="293"/>
      <c r="V192" s="293"/>
      <c r="W192" s="293"/>
      <c r="X192" s="293"/>
      <c r="Y192" s="293"/>
      <c r="Z192" s="293"/>
      <c r="AA192" s="293"/>
      <c r="AB192" s="293"/>
      <c r="AC192" s="293"/>
      <c r="AD192" s="293"/>
      <c r="AE192" s="293"/>
      <c r="AF192" s="293"/>
      <c r="AG192" s="293"/>
      <c r="AH192" s="293"/>
      <c r="AI192" s="293"/>
      <c r="AJ192" s="293"/>
      <c r="AK192" s="293"/>
      <c r="AL192" s="293"/>
      <c r="AM192" s="293"/>
      <c r="AN192" s="293"/>
      <c r="AO192" s="293"/>
      <c r="AP192" s="293"/>
      <c r="AQ192" s="293"/>
      <c r="AR192" s="293"/>
      <c r="AS192" s="293"/>
      <c r="AT192" s="293"/>
      <c r="AU192" s="293"/>
      <c r="AV192" s="293"/>
      <c r="AW192" s="293"/>
      <c r="AX192" s="293"/>
      <c r="AY192" s="293"/>
      <c r="AZ192" s="293"/>
      <c r="BA192" s="293"/>
      <c r="BB192" s="293"/>
      <c r="BC192" s="293"/>
      <c r="BD192" s="293"/>
      <c r="BE192" s="293"/>
      <c r="BF192" s="293"/>
      <c r="BI192" s="176"/>
      <c r="BJ192" s="176"/>
      <c r="BK192" s="176"/>
      <c r="BL192" s="176"/>
      <c r="BM192" s="176"/>
      <c r="BN192" s="277"/>
    </row>
    <row r="193" spans="1:66" s="294" customFormat="1" ht="16.5" customHeight="1">
      <c r="A193" s="552"/>
      <c r="B193" s="519"/>
      <c r="C193" s="540"/>
      <c r="D193" s="531" t="s">
        <v>6043</v>
      </c>
      <c r="E193" s="532"/>
      <c r="F193" s="17"/>
      <c r="G193" s="395">
        <v>4</v>
      </c>
      <c r="H193" s="396" t="str">
        <f t="shared" si="5"/>
        <v/>
      </c>
      <c r="I193" s="549"/>
      <c r="J193" s="546"/>
      <c r="K193" s="295"/>
      <c r="L193" s="293"/>
      <c r="M193" s="293"/>
      <c r="N193" s="293"/>
      <c r="O193" s="293"/>
      <c r="P193" s="293"/>
      <c r="Q193" s="293"/>
      <c r="R193" s="293"/>
      <c r="S193" s="293"/>
      <c r="T193" s="293"/>
      <c r="U193" s="293"/>
      <c r="V193" s="293"/>
      <c r="W193" s="293"/>
      <c r="X193" s="293"/>
      <c r="Y193" s="293"/>
      <c r="Z193" s="293"/>
      <c r="AA193" s="293"/>
      <c r="AB193" s="293"/>
      <c r="AC193" s="293"/>
      <c r="AD193" s="293"/>
      <c r="AE193" s="293"/>
      <c r="AF193" s="293"/>
      <c r="AG193" s="293"/>
      <c r="AH193" s="293"/>
      <c r="AI193" s="293"/>
      <c r="AJ193" s="293"/>
      <c r="AK193" s="293"/>
      <c r="AL193" s="293"/>
      <c r="AM193" s="293"/>
      <c r="AN193" s="293"/>
      <c r="AO193" s="293"/>
      <c r="AP193" s="293"/>
      <c r="AQ193" s="293"/>
      <c r="AR193" s="293"/>
      <c r="AS193" s="293"/>
      <c r="AT193" s="293"/>
      <c r="AU193" s="293"/>
      <c r="AV193" s="293"/>
      <c r="AW193" s="293"/>
      <c r="AX193" s="293"/>
      <c r="AY193" s="293"/>
      <c r="AZ193" s="293"/>
      <c r="BA193" s="293"/>
      <c r="BB193" s="293"/>
      <c r="BC193" s="293"/>
      <c r="BD193" s="293"/>
      <c r="BE193" s="293"/>
      <c r="BF193" s="293"/>
      <c r="BI193" s="176"/>
      <c r="BJ193" s="176"/>
      <c r="BK193" s="176"/>
      <c r="BL193" s="176"/>
      <c r="BM193" s="176"/>
      <c r="BN193" s="277"/>
    </row>
    <row r="194" spans="1:66" s="294" customFormat="1" ht="16.5" customHeight="1">
      <c r="A194" s="552"/>
      <c r="B194" s="519"/>
      <c r="C194" s="540"/>
      <c r="D194" s="531" t="s">
        <v>6044</v>
      </c>
      <c r="E194" s="532"/>
      <c r="F194" s="17"/>
      <c r="G194" s="395">
        <v>5</v>
      </c>
      <c r="H194" s="396" t="str">
        <f t="shared" si="5"/>
        <v/>
      </c>
      <c r="I194" s="549"/>
      <c r="J194" s="546"/>
      <c r="K194" s="257"/>
      <c r="L194" s="293"/>
      <c r="M194" s="293"/>
      <c r="N194" s="293"/>
      <c r="O194" s="293"/>
      <c r="P194" s="293"/>
      <c r="Q194" s="293"/>
      <c r="R194" s="293"/>
      <c r="S194" s="293"/>
      <c r="T194" s="293"/>
      <c r="U194" s="293"/>
      <c r="V194" s="293"/>
      <c r="W194" s="293"/>
      <c r="X194" s="293"/>
      <c r="Y194" s="293"/>
      <c r="Z194" s="293"/>
      <c r="AA194" s="293"/>
      <c r="AB194" s="293"/>
      <c r="AC194" s="293"/>
      <c r="AD194" s="293"/>
      <c r="AE194" s="293"/>
      <c r="AF194" s="293"/>
      <c r="AG194" s="293"/>
      <c r="AH194" s="293"/>
      <c r="AI194" s="293"/>
      <c r="AJ194" s="293"/>
      <c r="AK194" s="293"/>
      <c r="AL194" s="293"/>
      <c r="AM194" s="293"/>
      <c r="AN194" s="293"/>
      <c r="AO194" s="293"/>
      <c r="AP194" s="293"/>
      <c r="AQ194" s="293"/>
      <c r="AR194" s="293"/>
      <c r="AS194" s="293"/>
      <c r="AT194" s="293"/>
      <c r="AU194" s="293"/>
      <c r="AV194" s="293"/>
      <c r="AW194" s="293"/>
      <c r="AX194" s="293"/>
      <c r="AY194" s="293"/>
      <c r="AZ194" s="293"/>
      <c r="BA194" s="293"/>
      <c r="BB194" s="293"/>
      <c r="BC194" s="293"/>
      <c r="BD194" s="293"/>
      <c r="BE194" s="293"/>
      <c r="BF194" s="293"/>
      <c r="BI194" s="176"/>
      <c r="BJ194" s="176"/>
      <c r="BK194" s="176"/>
      <c r="BL194" s="176"/>
      <c r="BM194" s="176"/>
      <c r="BN194" s="277"/>
    </row>
    <row r="195" spans="1:66" s="294" customFormat="1" ht="16.5" customHeight="1" thickBot="1">
      <c r="A195" s="586"/>
      <c r="B195" s="606"/>
      <c r="C195" s="603"/>
      <c r="D195" s="607" t="s">
        <v>1</v>
      </c>
      <c r="E195" s="608"/>
      <c r="F195" s="18"/>
      <c r="G195" s="404">
        <v>8</v>
      </c>
      <c r="H195" s="405" t="str">
        <f t="shared" si="5"/>
        <v/>
      </c>
      <c r="I195" s="602"/>
      <c r="J195" s="622"/>
      <c r="K195" s="257"/>
      <c r="L195" s="293"/>
      <c r="M195" s="293"/>
      <c r="N195" s="293"/>
      <c r="O195" s="293"/>
      <c r="P195" s="293"/>
      <c r="Q195" s="293"/>
      <c r="R195" s="293"/>
      <c r="S195" s="293"/>
      <c r="T195" s="293"/>
      <c r="U195" s="293"/>
      <c r="V195" s="293"/>
      <c r="W195" s="293"/>
      <c r="X195" s="293"/>
      <c r="Y195" s="293"/>
      <c r="Z195" s="293"/>
      <c r="AA195" s="293"/>
      <c r="AB195" s="293"/>
      <c r="AC195" s="293"/>
      <c r="AD195" s="293"/>
      <c r="AE195" s="293"/>
      <c r="AF195" s="293"/>
      <c r="AG195" s="293"/>
      <c r="AH195" s="293"/>
      <c r="AI195" s="293"/>
      <c r="AJ195" s="293"/>
      <c r="AK195" s="293"/>
      <c r="AL195" s="293"/>
      <c r="AM195" s="293"/>
      <c r="AN195" s="293"/>
      <c r="AO195" s="293"/>
      <c r="AP195" s="293"/>
      <c r="AQ195" s="293"/>
      <c r="AR195" s="293"/>
      <c r="AS195" s="293"/>
      <c r="AT195" s="293"/>
      <c r="AU195" s="293"/>
      <c r="AV195" s="293"/>
      <c r="AW195" s="293"/>
      <c r="AX195" s="293"/>
      <c r="AY195" s="293"/>
      <c r="AZ195" s="293"/>
      <c r="BA195" s="293"/>
      <c r="BB195" s="293"/>
      <c r="BC195" s="293"/>
      <c r="BD195" s="293"/>
      <c r="BE195" s="293"/>
      <c r="BF195" s="293"/>
      <c r="BI195" s="296"/>
      <c r="BJ195" s="176"/>
      <c r="BK195" s="176"/>
      <c r="BL195" s="176"/>
      <c r="BM195" s="176"/>
      <c r="BN195" s="277"/>
    </row>
    <row r="196" spans="1:66" s="179" customFormat="1" ht="12.75" customHeight="1" thickTop="1">
      <c r="A196" s="406"/>
      <c r="B196" s="406"/>
      <c r="C196" s="406"/>
      <c r="D196" s="406"/>
      <c r="E196" s="406"/>
      <c r="F196" s="406"/>
      <c r="G196" s="406"/>
      <c r="H196" s="406"/>
      <c r="I196" s="406"/>
      <c r="J196" s="407"/>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H196" s="316"/>
      <c r="BI196" s="91"/>
      <c r="BJ196" s="91"/>
      <c r="BK196" s="91"/>
      <c r="BL196" s="91"/>
      <c r="BM196" s="90"/>
      <c r="BN196" s="91"/>
    </row>
    <row r="197" spans="1:66" s="179" customFormat="1" ht="12.75" customHeight="1">
      <c r="A197" s="408"/>
      <c r="B197" s="408"/>
      <c r="C197" s="408"/>
      <c r="D197" s="408"/>
      <c r="E197" s="408"/>
      <c r="F197" s="408"/>
      <c r="G197" s="408"/>
      <c r="H197" s="408"/>
      <c r="I197" s="408"/>
      <c r="J197" s="407"/>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H197" s="316"/>
      <c r="BI197" s="91"/>
      <c r="BJ197" s="91"/>
      <c r="BK197" s="91"/>
      <c r="BL197" s="91"/>
      <c r="BM197" s="90"/>
      <c r="BN197" s="91"/>
    </row>
    <row r="198" spans="1:66" s="179" customFormat="1" ht="12.75" customHeight="1">
      <c r="A198" s="408"/>
      <c r="B198" s="408"/>
      <c r="C198" s="408"/>
      <c r="D198" s="408"/>
      <c r="E198" s="408"/>
      <c r="F198" s="408"/>
      <c r="G198" s="408"/>
      <c r="H198" s="408"/>
      <c r="I198" s="408"/>
      <c r="J198" s="407"/>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H198" s="316"/>
      <c r="BI198" s="91"/>
      <c r="BJ198" s="91"/>
      <c r="BK198" s="91"/>
      <c r="BL198" s="91"/>
      <c r="BM198" s="90"/>
      <c r="BN198" s="91"/>
    </row>
    <row r="199" spans="1:66" s="179" customFormat="1" ht="12.75" customHeight="1" thickBot="1">
      <c r="A199" s="408"/>
      <c r="B199" s="408"/>
      <c r="C199" s="408"/>
      <c r="D199" s="408"/>
      <c r="E199" s="408"/>
      <c r="F199" s="408"/>
      <c r="G199" s="408"/>
      <c r="H199" s="408"/>
      <c r="I199" s="408"/>
      <c r="J199" s="407"/>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H199" s="316"/>
      <c r="BI199" s="91"/>
      <c r="BJ199" s="91"/>
      <c r="BK199" s="91"/>
      <c r="BL199" s="91"/>
      <c r="BM199" s="90"/>
      <c r="BN199" s="91"/>
    </row>
    <row r="200" spans="1:66" s="316" customFormat="1" ht="36" customHeight="1" thickTop="1" thickBot="1">
      <c r="A200" s="599" t="s">
        <v>6115</v>
      </c>
      <c r="B200" s="600"/>
      <c r="C200" s="600"/>
      <c r="D200" s="600"/>
      <c r="E200" s="600"/>
      <c r="F200" s="600"/>
      <c r="G200" s="601"/>
      <c r="H200" s="409"/>
      <c r="I200" s="314"/>
      <c r="BG200" s="179"/>
      <c r="BH200" s="179"/>
      <c r="BI200" s="410"/>
      <c r="BJ200" s="410"/>
      <c r="BK200" s="410"/>
      <c r="BL200" s="410"/>
      <c r="BM200" s="90"/>
      <c r="BN200" s="410"/>
    </row>
    <row r="201" spans="1:66" s="179" customFormat="1" ht="27" customHeight="1" thickBot="1">
      <c r="A201" s="587" t="s">
        <v>6050</v>
      </c>
      <c r="B201" s="588"/>
      <c r="C201" s="588"/>
      <c r="D201" s="588"/>
      <c r="E201" s="588"/>
      <c r="F201" s="588"/>
      <c r="G201" s="589"/>
      <c r="H201" s="409"/>
      <c r="I201" s="314"/>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G201" s="316"/>
      <c r="BH201" s="316"/>
      <c r="BI201" s="91"/>
      <c r="BJ201" s="91"/>
      <c r="BK201" s="91"/>
      <c r="BL201" s="91"/>
      <c r="BM201" s="90"/>
      <c r="BN201" s="91"/>
    </row>
    <row r="202" spans="1:66" s="316" customFormat="1" ht="84.75" customHeight="1" thickBot="1">
      <c r="A202" s="411" t="s">
        <v>5993</v>
      </c>
      <c r="B202" s="326" t="s">
        <v>6114</v>
      </c>
      <c r="C202" s="671" t="s">
        <v>5997</v>
      </c>
      <c r="D202" s="672"/>
      <c r="E202" s="673"/>
      <c r="F202" s="327" t="s">
        <v>6164</v>
      </c>
      <c r="G202" s="133" t="s">
        <v>6000</v>
      </c>
      <c r="H202" s="412"/>
      <c r="I202" s="413"/>
      <c r="J202" s="93"/>
      <c r="BG202" s="179"/>
      <c r="BH202" s="179"/>
      <c r="BI202" s="410"/>
      <c r="BJ202" s="410"/>
      <c r="BK202" s="410"/>
      <c r="BL202" s="410"/>
      <c r="BM202" s="90"/>
      <c r="BN202" s="410"/>
    </row>
    <row r="203" spans="1:66" s="179" customFormat="1" ht="54.95" customHeight="1">
      <c r="A203" s="414" t="s">
        <v>6001</v>
      </c>
      <c r="B203" s="415">
        <v>3</v>
      </c>
      <c r="C203" s="680" t="s">
        <v>6162</v>
      </c>
      <c r="D203" s="681"/>
      <c r="E203" s="682"/>
      <c r="F203" s="416" t="str">
        <f>IF(AND(Nat2mi="",AltUseType="",PatchDist="",Conflu="",Encirc="",PrioWQ="",PrioCons="",ESH=""),"",IF(OR(Nat2mi="Please select only one option.",AltUseType="Please select only one option.",Conflu="Please select only one option."),"Data error in Main Indicators Table.",AVERAGE(Nat2mi,AltUseType,PatchDist,Conflu,Encirc,MAX(PrioWQ,PrioCons,ESH))))</f>
        <v/>
      </c>
      <c r="G203" s="402" t="s">
        <v>59</v>
      </c>
      <c r="H203" s="417"/>
      <c r="I203" s="408"/>
      <c r="J203" s="94"/>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I203" s="410"/>
      <c r="BJ203" s="410"/>
      <c r="BK203" s="410"/>
      <c r="BL203" s="410"/>
      <c r="BM203" s="90"/>
      <c r="BN203" s="410"/>
    </row>
    <row r="204" spans="1:66" s="179" customFormat="1" ht="54.95" customHeight="1">
      <c r="A204" s="418" t="s">
        <v>6002</v>
      </c>
      <c r="B204" s="419">
        <v>1</v>
      </c>
      <c r="C204" s="677" t="s">
        <v>6163</v>
      </c>
      <c r="D204" s="678"/>
      <c r="E204" s="679"/>
      <c r="F204" s="420" t="str">
        <f>IF(AND(HNonInvas="",SNonInvas=""),"",IF(OR(HNonInvas="Please select only one option.",SNonInvas="Please select only one option."),"Data error in Main Indicators Table.",AVERAGE(HNonInvas,SNonInvas)))</f>
        <v/>
      </c>
      <c r="G204" s="421" t="s">
        <v>6017</v>
      </c>
      <c r="H204" s="417"/>
      <c r="I204" s="413"/>
      <c r="J204" s="422"/>
      <c r="K204" s="316"/>
      <c r="L204" s="316"/>
      <c r="M204" s="316"/>
      <c r="N204" s="316"/>
      <c r="O204" s="316"/>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I204" s="410"/>
      <c r="BJ204" s="410"/>
      <c r="BK204" s="410"/>
      <c r="BL204" s="410"/>
      <c r="BM204" s="90"/>
      <c r="BN204" s="410"/>
    </row>
    <row r="205" spans="1:66" s="179" customFormat="1" ht="54.95" customHeight="1">
      <c r="A205" s="418" t="s">
        <v>6002</v>
      </c>
      <c r="B205" s="419">
        <v>2</v>
      </c>
      <c r="C205" s="677" t="s">
        <v>6165</v>
      </c>
      <c r="D205" s="678"/>
      <c r="E205" s="679"/>
      <c r="F205" s="420" t="str">
        <f>IF(AND(StrucDiv="",BuffWidth="",Trees="",Shrubs=""),"",IF(OR(BuffWidth="Please select only one option.",Trees="Please select only one option.",Shrubs="Please select only one option."),"Data error in Main Indicators Table.",((SUM(2*StrucDiv,2*BuffWidth,MAX(Trees,Shrubs)))/5)))</f>
        <v/>
      </c>
      <c r="G205" s="421" t="s">
        <v>6005</v>
      </c>
      <c r="H205" s="417"/>
      <c r="I205" s="413"/>
      <c r="J205" s="93"/>
      <c r="K205" s="316"/>
      <c r="L205" s="316"/>
      <c r="M205" s="316"/>
      <c r="N205" s="316"/>
      <c r="O205" s="316"/>
      <c r="P205" s="316"/>
      <c r="Q205" s="316"/>
      <c r="R205" s="316"/>
      <c r="S205" s="316"/>
      <c r="T205" s="316"/>
      <c r="U205" s="316"/>
      <c r="V205" s="316"/>
      <c r="W205" s="316"/>
      <c r="X205" s="316"/>
      <c r="Y205" s="316"/>
      <c r="Z205" s="316"/>
      <c r="AA205" s="316"/>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6"/>
      <c r="AZ205" s="316"/>
      <c r="BA205" s="316"/>
      <c r="BB205" s="316"/>
      <c r="BC205" s="316"/>
      <c r="BD205" s="316"/>
      <c r="BE205" s="316"/>
      <c r="BI205" s="410"/>
      <c r="BJ205" s="410"/>
      <c r="BK205" s="410"/>
      <c r="BL205" s="410"/>
      <c r="BM205" s="90"/>
      <c r="BN205" s="410"/>
    </row>
    <row r="206" spans="1:66" s="179" customFormat="1" ht="54.95" customHeight="1">
      <c r="A206" s="418" t="s">
        <v>6003</v>
      </c>
      <c r="B206" s="419">
        <v>3</v>
      </c>
      <c r="C206" s="677" t="s">
        <v>6160</v>
      </c>
      <c r="D206" s="678"/>
      <c r="E206" s="679"/>
      <c r="F206" s="420" t="str">
        <f>IF(AND(Flooded10yr="",Flooded100yr="",Dur2yr=""),"",IF(OR(Flooded10yr="Please select only one option.",Flooded100yr="Please select only one option."),"Data error in Main Indicators Table.",(((4*Dur2yr)+(2*Flooded10yr)+(Flooded100yr))/7)))</f>
        <v/>
      </c>
      <c r="G206" s="421" t="s">
        <v>6006</v>
      </c>
      <c r="H206" s="417"/>
      <c r="I206" s="413"/>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I206" s="410"/>
      <c r="BJ206" s="410"/>
      <c r="BK206" s="410"/>
      <c r="BL206" s="410"/>
      <c r="BM206" s="90"/>
      <c r="BN206" s="410"/>
    </row>
    <row r="207" spans="1:66" s="179" customFormat="1" ht="54.95" customHeight="1">
      <c r="A207" s="418" t="s">
        <v>6004</v>
      </c>
      <c r="B207" s="419">
        <v>1</v>
      </c>
      <c r="C207" s="677" t="s">
        <v>6161</v>
      </c>
      <c r="D207" s="678"/>
      <c r="E207" s="679"/>
      <c r="F207" s="423" t="str">
        <f>IF(AND(RareAnim="",RarePlant=""),"",MAX(RareAnim,RarePlant))</f>
        <v/>
      </c>
      <c r="G207" s="421" t="s">
        <v>6016</v>
      </c>
      <c r="H207" s="413"/>
      <c r="I207" s="424"/>
      <c r="J207" s="316"/>
      <c r="K207" s="316"/>
      <c r="L207" s="316"/>
      <c r="M207" s="316"/>
      <c r="N207" s="316"/>
      <c r="O207" s="316"/>
      <c r="P207" s="316"/>
      <c r="Q207" s="316"/>
      <c r="R207" s="316"/>
      <c r="S207" s="316"/>
      <c r="T207" s="316"/>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I207" s="410"/>
      <c r="BJ207" s="410"/>
      <c r="BK207" s="410"/>
      <c r="BL207" s="410"/>
      <c r="BM207" s="90"/>
      <c r="BN207" s="410"/>
    </row>
    <row r="208" spans="1:66" s="179" customFormat="1" ht="54.95" customHeight="1" thickBot="1">
      <c r="A208" s="425" t="s">
        <v>80</v>
      </c>
      <c r="B208" s="426">
        <v>3</v>
      </c>
      <c r="C208" s="674" t="s">
        <v>6212</v>
      </c>
      <c r="D208" s="675"/>
      <c r="E208" s="676"/>
      <c r="F208" s="427" t="str">
        <f>IF(AND(Levee="",Dam="",BankAlt="",Compac="",Incised="",Excav="",Ditch="",AgType="",Grazed="",PrioWQ="",NatOnsite=""),"",IF(OR(Levee="Please select only one option.",Dam="Please select only one option.",BankAlt="Please select only one option.",Compac="Please select only one option.",Excav="Please select only one option.",Ditch="Please select only one option.",AgType="Please select only one option.",Grazed="Please select only one option.",NatOnsite="Please select only one option."),"Data error in Main Indicators Table.",(((3*(AVERAGE(Levee,Dam,BankAlt))+(AVERAGE(Compac,Incised,Excav))+(AVERAGE(Ditch,AgType,Grazed))+(1-PrioWQ)+NatOnsite)/7))))</f>
        <v/>
      </c>
      <c r="G208" s="428" t="s">
        <v>80</v>
      </c>
      <c r="H208" s="417"/>
      <c r="I208" s="429"/>
      <c r="K208" s="316"/>
      <c r="L208" s="316"/>
      <c r="M208" s="316"/>
      <c r="N208" s="316"/>
      <c r="O208" s="316"/>
      <c r="P208" s="316"/>
      <c r="Q208" s="316"/>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I208" s="410"/>
      <c r="BJ208" s="410"/>
      <c r="BK208" s="410"/>
      <c r="BL208" s="410"/>
      <c r="BM208" s="90"/>
      <c r="BN208" s="410"/>
    </row>
    <row r="209" spans="1:66" s="179" customFormat="1" ht="12.75" customHeight="1" thickTop="1">
      <c r="A209" s="590"/>
      <c r="B209" s="590"/>
      <c r="C209" s="590"/>
      <c r="D209" s="590"/>
      <c r="E209" s="590"/>
      <c r="F209" s="590"/>
      <c r="G209" s="590"/>
      <c r="H209" s="430"/>
      <c r="I209" s="431"/>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I209" s="410"/>
      <c r="BJ209" s="410"/>
      <c r="BK209" s="410"/>
      <c r="BL209" s="410"/>
      <c r="BM209" s="90"/>
      <c r="BN209" s="410"/>
    </row>
    <row r="210" spans="1:66" s="179" customFormat="1" ht="12.75" customHeight="1">
      <c r="A210" s="432"/>
      <c r="B210" s="433"/>
      <c r="C210" s="433"/>
      <c r="D210" s="433"/>
      <c r="E210" s="433"/>
      <c r="F210" s="433"/>
      <c r="G210" s="433"/>
      <c r="H210" s="434"/>
      <c r="I210" s="431"/>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16"/>
      <c r="BD210" s="316"/>
      <c r="BE210" s="316"/>
      <c r="BI210" s="91"/>
      <c r="BJ210" s="410"/>
      <c r="BK210" s="410"/>
      <c r="BL210" s="410"/>
      <c r="BM210" s="410"/>
      <c r="BN210" s="90"/>
    </row>
    <row r="211" spans="1:66" s="179" customFormat="1" ht="12.75" customHeight="1">
      <c r="A211" s="435"/>
      <c r="B211" s="432"/>
      <c r="C211" s="433"/>
      <c r="D211" s="433"/>
      <c r="E211" s="433"/>
      <c r="F211" s="433"/>
      <c r="G211" s="433"/>
      <c r="H211" s="433"/>
      <c r="I211" s="436"/>
      <c r="J211" s="431"/>
      <c r="K211" s="316"/>
      <c r="L211" s="316"/>
      <c r="M211" s="316"/>
      <c r="N211" s="316"/>
      <c r="O211" s="316"/>
      <c r="P211" s="316"/>
      <c r="Q211" s="316"/>
      <c r="R211" s="316"/>
      <c r="S211" s="316"/>
      <c r="T211" s="316"/>
      <c r="U211" s="316"/>
      <c r="V211" s="316"/>
      <c r="W211" s="316"/>
      <c r="X211" s="316"/>
      <c r="Y211" s="316"/>
      <c r="Z211" s="316"/>
      <c r="AA211" s="316"/>
      <c r="AB211" s="316"/>
      <c r="AC211" s="316"/>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6"/>
      <c r="AY211" s="316"/>
      <c r="AZ211" s="316"/>
      <c r="BA211" s="316"/>
      <c r="BB211" s="316"/>
      <c r="BC211" s="316"/>
      <c r="BD211" s="316"/>
      <c r="BE211" s="316"/>
      <c r="BF211" s="316"/>
      <c r="BH211" s="316"/>
      <c r="BI211" s="91"/>
      <c r="BJ211" s="410"/>
      <c r="BK211" s="410"/>
      <c r="BL211" s="410"/>
      <c r="BM211" s="410"/>
      <c r="BN211" s="90"/>
    </row>
    <row r="212" spans="1:66" s="179" customFormat="1" ht="12.75" customHeight="1" thickBot="1">
      <c r="A212" s="437"/>
      <c r="B212" s="432"/>
      <c r="C212" s="433"/>
      <c r="D212" s="433"/>
      <c r="E212" s="433"/>
      <c r="F212" s="433"/>
      <c r="G212" s="433"/>
      <c r="H212" s="433"/>
      <c r="I212" s="436"/>
      <c r="J212" s="431"/>
      <c r="K212" s="316"/>
      <c r="L212" s="316"/>
      <c r="M212" s="316"/>
      <c r="N212" s="316"/>
      <c r="O212" s="316"/>
      <c r="P212" s="316"/>
      <c r="Q212" s="316"/>
      <c r="R212" s="316"/>
      <c r="S212" s="316"/>
      <c r="T212" s="316"/>
      <c r="U212" s="316"/>
      <c r="V212" s="316"/>
      <c r="W212" s="316"/>
      <c r="X212" s="316"/>
      <c r="Y212" s="316"/>
      <c r="Z212" s="316"/>
      <c r="AA212" s="316"/>
      <c r="AB212" s="316"/>
      <c r="AC212" s="316"/>
      <c r="AD212" s="316"/>
      <c r="AE212" s="316"/>
      <c r="AF212" s="316"/>
      <c r="AG212" s="316"/>
      <c r="AH212" s="316"/>
      <c r="AI212" s="316"/>
      <c r="AJ212" s="316"/>
      <c r="AK212" s="316"/>
      <c r="AL212" s="316"/>
      <c r="AM212" s="316"/>
      <c r="AN212" s="316"/>
      <c r="AO212" s="316"/>
      <c r="AP212" s="316"/>
      <c r="AQ212" s="316"/>
      <c r="AR212" s="316"/>
      <c r="AS212" s="316"/>
      <c r="AT212" s="316"/>
      <c r="AU212" s="316"/>
      <c r="AV212" s="316"/>
      <c r="AW212" s="316"/>
      <c r="AX212" s="316"/>
      <c r="AY212" s="316"/>
      <c r="AZ212" s="316"/>
      <c r="BA212" s="316"/>
      <c r="BB212" s="316"/>
      <c r="BC212" s="316"/>
      <c r="BD212" s="316"/>
      <c r="BE212" s="316"/>
      <c r="BF212" s="316"/>
      <c r="BH212" s="316"/>
      <c r="BI212" s="91"/>
      <c r="BJ212" s="91"/>
      <c r="BK212" s="90"/>
      <c r="BL212" s="91"/>
      <c r="BM212" s="91"/>
      <c r="BN212" s="91"/>
    </row>
    <row r="213" spans="1:66" s="316" customFormat="1" ht="36" customHeight="1" thickTop="1" thickBot="1">
      <c r="A213" s="599" t="s">
        <v>6080</v>
      </c>
      <c r="B213" s="600"/>
      <c r="C213" s="600"/>
      <c r="D213" s="600"/>
      <c r="E213" s="601"/>
      <c r="F213" s="438"/>
      <c r="G213" s="438"/>
      <c r="H213" s="93"/>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410"/>
      <c r="BJ213" s="410"/>
      <c r="BK213" s="90"/>
      <c r="BL213" s="410"/>
      <c r="BM213" s="410"/>
      <c r="BN213" s="410"/>
    </row>
    <row r="214" spans="1:66" s="179" customFormat="1" ht="27" customHeight="1" thickBot="1">
      <c r="A214" s="587" t="s">
        <v>6049</v>
      </c>
      <c r="B214" s="588"/>
      <c r="C214" s="588"/>
      <c r="D214" s="588"/>
      <c r="E214" s="589"/>
      <c r="F214" s="439"/>
      <c r="G214" s="440"/>
      <c r="H214" s="440"/>
      <c r="I214" s="93"/>
      <c r="J214" s="316"/>
      <c r="L214" s="316"/>
      <c r="BI214" s="410"/>
      <c r="BJ214" s="410"/>
      <c r="BK214" s="90"/>
      <c r="BL214" s="410"/>
      <c r="BM214" s="410"/>
      <c r="BN214" s="410"/>
    </row>
    <row r="215" spans="1:66" s="179" customFormat="1" ht="57.2" customHeight="1" thickBot="1">
      <c r="A215" s="131" t="s">
        <v>5998</v>
      </c>
      <c r="B215" s="665" t="s">
        <v>5999</v>
      </c>
      <c r="C215" s="666"/>
      <c r="D215" s="667"/>
      <c r="E215" s="133" t="s">
        <v>6082</v>
      </c>
      <c r="F215" s="93"/>
      <c r="I215" s="441"/>
      <c r="L215" s="91"/>
      <c r="M215" s="410"/>
      <c r="N215" s="410"/>
      <c r="O215" s="410"/>
      <c r="P215" s="410"/>
      <c r="Q215" s="410"/>
      <c r="R215" s="410"/>
      <c r="S215" s="410"/>
      <c r="T215" s="410"/>
      <c r="U215" s="410"/>
      <c r="V215" s="410"/>
      <c r="W215" s="410"/>
      <c r="X215" s="410"/>
      <c r="Y215" s="410"/>
      <c r="Z215" s="410"/>
      <c r="AA215" s="410"/>
      <c r="AB215" s="410"/>
      <c r="AC215" s="410"/>
      <c r="AD215" s="410"/>
      <c r="AE215" s="410"/>
      <c r="AF215" s="410"/>
      <c r="AG215" s="410"/>
      <c r="AH215" s="410"/>
      <c r="AI215" s="410"/>
      <c r="AJ215" s="410"/>
      <c r="AK215" s="410"/>
      <c r="AL215" s="410"/>
      <c r="AM215" s="410"/>
      <c r="AN215" s="410"/>
      <c r="AO215" s="410"/>
      <c r="AP215" s="410"/>
      <c r="AQ215" s="410"/>
      <c r="AR215" s="410"/>
      <c r="AS215" s="410"/>
      <c r="AT215" s="410"/>
      <c r="AU215" s="410"/>
      <c r="AV215" s="410"/>
      <c r="AW215" s="410"/>
      <c r="AX215" s="410"/>
      <c r="AY215" s="410"/>
      <c r="AZ215" s="410"/>
      <c r="BA215" s="410"/>
      <c r="BB215" s="410"/>
      <c r="BC215" s="410"/>
      <c r="BD215" s="410"/>
      <c r="BE215" s="410"/>
      <c r="BF215" s="410"/>
      <c r="BG215" s="90"/>
      <c r="BH215" s="410"/>
      <c r="BI215" s="410"/>
      <c r="BJ215" s="410"/>
    </row>
    <row r="216" spans="1:66" s="179" customFormat="1" ht="56.25" customHeight="1" thickBot="1">
      <c r="A216" s="442" t="s">
        <v>6083</v>
      </c>
      <c r="B216" s="668" t="s">
        <v>6190</v>
      </c>
      <c r="C216" s="669"/>
      <c r="D216" s="670"/>
      <c r="E216" s="443" t="str">
        <f>IF(AND(Lscape="",VNonInvas="",Struc="",Spp="",Hydro="",Risk=""),"",IF(OR(Lscape="Data error in Main Indicators Table.",VNonInvas="Data error in Main Indicators Table.",Struc="Data error in Main Indicators Table.",Hydro="Data error in Main Indicators Table.",Risk="Data error in Main Indicators Table."),"Data error in Composite Indicators Table.",IF(Spp="",(((3*Lscape)+(3*Hydro)+VNonInvas+(2*Struc)+(3*Risk))/12),(((3*Lscape)+(3*Hydro)+VNonInvas+(2*Struc)+(3*Risk)+Spp)/13))))</f>
        <v/>
      </c>
      <c r="I216" s="444"/>
      <c r="L216" s="91"/>
      <c r="M216" s="410"/>
      <c r="N216" s="410"/>
      <c r="O216" s="410"/>
      <c r="P216" s="410"/>
      <c r="Q216" s="410"/>
      <c r="R216" s="410"/>
      <c r="S216" s="410"/>
      <c r="T216" s="410"/>
      <c r="U216" s="410"/>
      <c r="V216" s="410"/>
      <c r="W216" s="410"/>
      <c r="X216" s="410"/>
      <c r="Y216" s="410"/>
      <c r="Z216" s="410"/>
      <c r="AA216" s="410"/>
      <c r="AB216" s="410"/>
      <c r="AC216" s="410"/>
      <c r="AD216" s="410"/>
      <c r="AE216" s="410"/>
      <c r="AF216" s="410"/>
      <c r="AG216" s="410"/>
      <c r="AH216" s="410"/>
      <c r="AI216" s="410"/>
      <c r="AJ216" s="410"/>
      <c r="AK216" s="410"/>
      <c r="AL216" s="410"/>
      <c r="AM216" s="410"/>
      <c r="AN216" s="410"/>
      <c r="AO216" s="410"/>
      <c r="AP216" s="410"/>
      <c r="AQ216" s="410"/>
      <c r="AR216" s="410"/>
      <c r="AS216" s="410"/>
      <c r="AT216" s="410"/>
      <c r="AU216" s="410"/>
      <c r="AV216" s="410"/>
      <c r="AW216" s="410"/>
      <c r="AX216" s="410"/>
      <c r="AY216" s="410"/>
      <c r="AZ216" s="410"/>
      <c r="BA216" s="410"/>
      <c r="BB216" s="410"/>
      <c r="BC216" s="410"/>
      <c r="BD216" s="410"/>
      <c r="BE216" s="410"/>
      <c r="BF216" s="410"/>
      <c r="BG216" s="90"/>
      <c r="BH216" s="410"/>
      <c r="BI216" s="410"/>
      <c r="BJ216" s="410"/>
    </row>
    <row r="217" spans="1:66" s="179" customFormat="1" ht="13.5" thickTop="1">
      <c r="A217" s="437"/>
      <c r="B217" s="445"/>
      <c r="C217" s="446"/>
      <c r="D217" s="248"/>
      <c r="E217" s="32" t="s">
        <v>6084</v>
      </c>
      <c r="F217" s="447"/>
      <c r="G217" s="448"/>
      <c r="H217" s="449"/>
      <c r="I217" s="436"/>
      <c r="J217" s="431"/>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I217" s="410"/>
      <c r="BJ217" s="410"/>
      <c r="BK217" s="410"/>
      <c r="BL217" s="410"/>
      <c r="BM217" s="410"/>
      <c r="BN217" s="90"/>
    </row>
  </sheetData>
  <sheetProtection password="F83F" sheet="1" objects="1" scenarios="1"/>
  <mergeCells count="328">
    <mergeCell ref="A5:J5"/>
    <mergeCell ref="A6:J6"/>
    <mergeCell ref="A28:A30"/>
    <mergeCell ref="B12:J12"/>
    <mergeCell ref="D14:E14"/>
    <mergeCell ref="D21:E21"/>
    <mergeCell ref="G27:H27"/>
    <mergeCell ref="G24:H24"/>
    <mergeCell ref="B54:J54"/>
    <mergeCell ref="A39:A45"/>
    <mergeCell ref="G21:H21"/>
    <mergeCell ref="B26:J26"/>
    <mergeCell ref="A25:A27"/>
    <mergeCell ref="B20:J20"/>
    <mergeCell ref="A8:A10"/>
    <mergeCell ref="B10:J10"/>
    <mergeCell ref="A12:A14"/>
    <mergeCell ref="B8:J8"/>
    <mergeCell ref="G14:H14"/>
    <mergeCell ref="A11:J11"/>
    <mergeCell ref="A15:A17"/>
    <mergeCell ref="D17:E17"/>
    <mergeCell ref="B15:J15"/>
    <mergeCell ref="B13:J13"/>
    <mergeCell ref="B215:D215"/>
    <mergeCell ref="B216:D216"/>
    <mergeCell ref="A213:E213"/>
    <mergeCell ref="A214:E214"/>
    <mergeCell ref="C202:E202"/>
    <mergeCell ref="C208:E208"/>
    <mergeCell ref="C207:E207"/>
    <mergeCell ref="C206:E206"/>
    <mergeCell ref="C205:E205"/>
    <mergeCell ref="C204:E204"/>
    <mergeCell ref="C203:E203"/>
    <mergeCell ref="I180:I186"/>
    <mergeCell ref="B188:J188"/>
    <mergeCell ref="B187:J187"/>
    <mergeCell ref="D24:E24"/>
    <mergeCell ref="B25:J25"/>
    <mergeCell ref="B92:J92"/>
    <mergeCell ref="B93:J93"/>
    <mergeCell ref="B29:J29"/>
    <mergeCell ref="J41:J45"/>
    <mergeCell ref="B40:J40"/>
    <mergeCell ref="B55:B59"/>
    <mergeCell ref="J74:J80"/>
    <mergeCell ref="C65:C71"/>
    <mergeCell ref="B64:J64"/>
    <mergeCell ref="I74:I80"/>
    <mergeCell ref="B94:B99"/>
    <mergeCell ref="B100:J100"/>
    <mergeCell ref="J134:J139"/>
    <mergeCell ref="D79:E79"/>
    <mergeCell ref="D78:E78"/>
    <mergeCell ref="D77:E77"/>
    <mergeCell ref="D76:E76"/>
    <mergeCell ref="D75:E75"/>
    <mergeCell ref="D27:E27"/>
    <mergeCell ref="A166:A168"/>
    <mergeCell ref="I134:I139"/>
    <mergeCell ref="B144:J144"/>
    <mergeCell ref="F151:H151"/>
    <mergeCell ref="A22:A24"/>
    <mergeCell ref="A18:A21"/>
    <mergeCell ref="B28:J28"/>
    <mergeCell ref="D117:E117"/>
    <mergeCell ref="F38:H38"/>
    <mergeCell ref="I33:I38"/>
    <mergeCell ref="J33:J38"/>
    <mergeCell ref="B33:B38"/>
    <mergeCell ref="C33:C38"/>
    <mergeCell ref="A31:A38"/>
    <mergeCell ref="D38:E38"/>
    <mergeCell ref="B41:B45"/>
    <mergeCell ref="B49:B52"/>
    <mergeCell ref="C41:C45"/>
    <mergeCell ref="G30:H30"/>
    <mergeCell ref="D34:E34"/>
    <mergeCell ref="D35:E35"/>
    <mergeCell ref="D36:E36"/>
    <mergeCell ref="D80:E80"/>
    <mergeCell ref="J49:J52"/>
    <mergeCell ref="G17:H17"/>
    <mergeCell ref="B9:J9"/>
    <mergeCell ref="B16:J16"/>
    <mergeCell ref="A60:A62"/>
    <mergeCell ref="A169:A177"/>
    <mergeCell ref="A100:A105"/>
    <mergeCell ref="B127:B131"/>
    <mergeCell ref="B134:B139"/>
    <mergeCell ref="C108:C110"/>
    <mergeCell ref="C127:C131"/>
    <mergeCell ref="A132:A139"/>
    <mergeCell ref="G62:H62"/>
    <mergeCell ref="D94:E94"/>
    <mergeCell ref="B121:J121"/>
    <mergeCell ref="B120:J120"/>
    <mergeCell ref="J122:J124"/>
    <mergeCell ref="C122:C124"/>
    <mergeCell ref="J108:J110"/>
    <mergeCell ref="I113:I118"/>
    <mergeCell ref="D104:E104"/>
    <mergeCell ref="D103:E103"/>
    <mergeCell ref="B61:J61"/>
    <mergeCell ref="D96:E96"/>
    <mergeCell ref="D33:E33"/>
    <mergeCell ref="B48:J48"/>
    <mergeCell ref="J94:J99"/>
    <mergeCell ref="A111:A118"/>
    <mergeCell ref="I127:I131"/>
    <mergeCell ref="B122:B124"/>
    <mergeCell ref="D118:E118"/>
    <mergeCell ref="D123:E123"/>
    <mergeCell ref="D124:E124"/>
    <mergeCell ref="D130:E130"/>
    <mergeCell ref="D129:E129"/>
    <mergeCell ref="D128:E128"/>
    <mergeCell ref="D127:E127"/>
    <mergeCell ref="B113:B118"/>
    <mergeCell ref="C113:C118"/>
    <mergeCell ref="B125:J125"/>
    <mergeCell ref="D102:E102"/>
    <mergeCell ref="D108:E108"/>
    <mergeCell ref="D109:E109"/>
    <mergeCell ref="D110:E110"/>
    <mergeCell ref="D113:E113"/>
    <mergeCell ref="D114:E114"/>
    <mergeCell ref="D115:E115"/>
    <mergeCell ref="I102:I105"/>
    <mergeCell ref="D70:E70"/>
    <mergeCell ref="D69:E69"/>
    <mergeCell ref="D68:E68"/>
    <mergeCell ref="D67:E67"/>
    <mergeCell ref="D66:E66"/>
    <mergeCell ref="B60:J60"/>
    <mergeCell ref="D95:E95"/>
    <mergeCell ref="D97:E97"/>
    <mergeCell ref="D91:E91"/>
    <mergeCell ref="D90:E90"/>
    <mergeCell ref="D89:E89"/>
    <mergeCell ref="D88:E88"/>
    <mergeCell ref="D85:E85"/>
    <mergeCell ref="B83:J83"/>
    <mergeCell ref="B82:J82"/>
    <mergeCell ref="D65:E65"/>
    <mergeCell ref="D71:E71"/>
    <mergeCell ref="J189:J195"/>
    <mergeCell ref="J180:J186"/>
    <mergeCell ref="B179:J179"/>
    <mergeCell ref="A178:A186"/>
    <mergeCell ref="A140:A143"/>
    <mergeCell ref="A120:A124"/>
    <mergeCell ref="B178:J178"/>
    <mergeCell ref="D143:E143"/>
    <mergeCell ref="C171:C177"/>
    <mergeCell ref="D137:E137"/>
    <mergeCell ref="D139:E139"/>
    <mergeCell ref="D134:E134"/>
    <mergeCell ref="D135:E135"/>
    <mergeCell ref="D136:E136"/>
    <mergeCell ref="D184:E184"/>
    <mergeCell ref="D183:E183"/>
    <mergeCell ref="D155:E155"/>
    <mergeCell ref="D182:E182"/>
    <mergeCell ref="D181:E181"/>
    <mergeCell ref="D180:E180"/>
    <mergeCell ref="J127:J131"/>
    <mergeCell ref="B132:J132"/>
    <mergeCell ref="C134:C139"/>
    <mergeCell ref="F139:H139"/>
    <mergeCell ref="I161:I165"/>
    <mergeCell ref="C102:C105"/>
    <mergeCell ref="B145:J145"/>
    <mergeCell ref="B146:B151"/>
    <mergeCell ref="B160:J160"/>
    <mergeCell ref="J161:J165"/>
    <mergeCell ref="A144:A151"/>
    <mergeCell ref="A152:A158"/>
    <mergeCell ref="B159:J159"/>
    <mergeCell ref="B133:J133"/>
    <mergeCell ref="J146:J151"/>
    <mergeCell ref="B140:J140"/>
    <mergeCell ref="B142:J142"/>
    <mergeCell ref="B152:J152"/>
    <mergeCell ref="D138:E138"/>
    <mergeCell ref="D122:E122"/>
    <mergeCell ref="D131:E131"/>
    <mergeCell ref="G143:H143"/>
    <mergeCell ref="B126:J126"/>
    <mergeCell ref="C154:C158"/>
    <mergeCell ref="A125:A131"/>
    <mergeCell ref="D105:E105"/>
    <mergeCell ref="I108:I110"/>
    <mergeCell ref="B102:B105"/>
    <mergeCell ref="A53:A59"/>
    <mergeCell ref="C49:C52"/>
    <mergeCell ref="B53:J53"/>
    <mergeCell ref="D58:E58"/>
    <mergeCell ref="D57:E57"/>
    <mergeCell ref="D56:E56"/>
    <mergeCell ref="D55:E55"/>
    <mergeCell ref="D49:E49"/>
    <mergeCell ref="D50:E50"/>
    <mergeCell ref="D51:E51"/>
    <mergeCell ref="D52:E52"/>
    <mergeCell ref="D59:E59"/>
    <mergeCell ref="J55:J59"/>
    <mergeCell ref="B108:B110"/>
    <mergeCell ref="A106:A110"/>
    <mergeCell ref="C55:C59"/>
    <mergeCell ref="J85:J91"/>
    <mergeCell ref="C94:C99"/>
    <mergeCell ref="A200:G200"/>
    <mergeCell ref="I189:I195"/>
    <mergeCell ref="C189:C195"/>
    <mergeCell ref="D146:E146"/>
    <mergeCell ref="D147:E147"/>
    <mergeCell ref="D148:E148"/>
    <mergeCell ref="D149:E149"/>
    <mergeCell ref="D150:E150"/>
    <mergeCell ref="D151:E151"/>
    <mergeCell ref="B189:B195"/>
    <mergeCell ref="C180:C186"/>
    <mergeCell ref="B169:J169"/>
    <mergeCell ref="B167:J167"/>
    <mergeCell ref="B166:J166"/>
    <mergeCell ref="B154:B158"/>
    <mergeCell ref="C161:C165"/>
    <mergeCell ref="B161:B165"/>
    <mergeCell ref="D195:E195"/>
    <mergeCell ref="D194:E194"/>
    <mergeCell ref="D193:E193"/>
    <mergeCell ref="D192:E192"/>
    <mergeCell ref="D190:E190"/>
    <mergeCell ref="A187:A195"/>
    <mergeCell ref="A159:A165"/>
    <mergeCell ref="A201:G201"/>
    <mergeCell ref="A209:G209"/>
    <mergeCell ref="J171:J177"/>
    <mergeCell ref="J154:J158"/>
    <mergeCell ref="D162:E162"/>
    <mergeCell ref="D163:E163"/>
    <mergeCell ref="D164:E164"/>
    <mergeCell ref="D161:E161"/>
    <mergeCell ref="D165:E165"/>
    <mergeCell ref="D168:H168"/>
    <mergeCell ref="D171:E171"/>
    <mergeCell ref="D172:E172"/>
    <mergeCell ref="D173:E173"/>
    <mergeCell ref="D174:E174"/>
    <mergeCell ref="D175:E175"/>
    <mergeCell ref="D176:E176"/>
    <mergeCell ref="D177:E177"/>
    <mergeCell ref="D185:E185"/>
    <mergeCell ref="D186:E186"/>
    <mergeCell ref="D191:E191"/>
    <mergeCell ref="D189:E189"/>
    <mergeCell ref="B180:B186"/>
    <mergeCell ref="I154:I158"/>
    <mergeCell ref="I171:I177"/>
    <mergeCell ref="J102:J105"/>
    <mergeCell ref="B106:J106"/>
    <mergeCell ref="I122:I124"/>
    <mergeCell ref="I41:I45"/>
    <mergeCell ref="I49:I52"/>
    <mergeCell ref="B112:J112"/>
    <mergeCell ref="J113:J118"/>
    <mergeCell ref="F118:H118"/>
    <mergeCell ref="B107:J107"/>
    <mergeCell ref="F52:H52"/>
    <mergeCell ref="F99:H99"/>
    <mergeCell ref="I94:I99"/>
    <mergeCell ref="I55:I59"/>
    <mergeCell ref="B63:J63"/>
    <mergeCell ref="B72:J72"/>
    <mergeCell ref="B74:B80"/>
    <mergeCell ref="D99:E99"/>
    <mergeCell ref="D87:E87"/>
    <mergeCell ref="D86:E86"/>
    <mergeCell ref="B46:J46"/>
    <mergeCell ref="A63:A71"/>
    <mergeCell ref="B101:J101"/>
    <mergeCell ref="B81:J81"/>
    <mergeCell ref="D98:E98"/>
    <mergeCell ref="D74:E74"/>
    <mergeCell ref="A1:J1"/>
    <mergeCell ref="B18:J18"/>
    <mergeCell ref="B22:J22"/>
    <mergeCell ref="B23:J23"/>
    <mergeCell ref="B85:B91"/>
    <mergeCell ref="B19:J19"/>
    <mergeCell ref="D30:E30"/>
    <mergeCell ref="A92:A99"/>
    <mergeCell ref="A46:A52"/>
    <mergeCell ref="B47:J47"/>
    <mergeCell ref="B32:J32"/>
    <mergeCell ref="B31:J31"/>
    <mergeCell ref="I65:I71"/>
    <mergeCell ref="C85:C91"/>
    <mergeCell ref="B65:B71"/>
    <mergeCell ref="B84:J84"/>
    <mergeCell ref="B73:J73"/>
    <mergeCell ref="C74:C80"/>
    <mergeCell ref="B171:B177"/>
    <mergeCell ref="B170:J170"/>
    <mergeCell ref="D158:E158"/>
    <mergeCell ref="D157:E157"/>
    <mergeCell ref="D156:E156"/>
    <mergeCell ref="D37:E37"/>
    <mergeCell ref="D45:E45"/>
    <mergeCell ref="D44:E44"/>
    <mergeCell ref="D43:E43"/>
    <mergeCell ref="D42:E42"/>
    <mergeCell ref="D41:E41"/>
    <mergeCell ref="B39:J39"/>
    <mergeCell ref="B141:J141"/>
    <mergeCell ref="D154:E154"/>
    <mergeCell ref="B153:J153"/>
    <mergeCell ref="C146:C151"/>
    <mergeCell ref="B111:J111"/>
    <mergeCell ref="A119:J119"/>
    <mergeCell ref="D116:E116"/>
    <mergeCell ref="J65:J71"/>
    <mergeCell ref="I85:I91"/>
    <mergeCell ref="A72:A80"/>
    <mergeCell ref="A81:A91"/>
    <mergeCell ref="D62:E62"/>
  </mergeCells>
  <conditionalFormatting sqref="F151:H151">
    <cfRule type="cellIs" dxfId="18" priority="101" stopIfTrue="1" operator="equal">
      <formula>"Please enter a percentage for each duration."</formula>
    </cfRule>
  </conditionalFormatting>
  <conditionalFormatting sqref="I180:I186 I189:I195">
    <cfRule type="expression" dxfId="17" priority="54" stopIfTrue="1">
      <formula>"IF(Count(f177:f183)&gt;1"</formula>
    </cfRule>
  </conditionalFormatting>
  <conditionalFormatting sqref="I189:I195">
    <cfRule type="cellIs" dxfId="16" priority="13" operator="equal">
      <formula>"Please select only one option."</formula>
    </cfRule>
    <cfRule type="expression" dxfId="15" priority="53" stopIfTrue="1">
      <formula>"count(f186:f192)&gt;1)"</formula>
    </cfRule>
  </conditionalFormatting>
  <conditionalFormatting sqref="F38:H38">
    <cfRule type="cellIs" dxfId="14" priority="32" operator="equal">
      <formula>"&gt;1000 channel-widths, so this main indicator is not included in the Lscape composite indicator or the final score"</formula>
    </cfRule>
  </conditionalFormatting>
  <conditionalFormatting sqref="I154:I158 I161:I165 I171:I177 I180:I186 I55:I59 I33:I38 I49:I52 I41:I45 I65:I71 I74:I80 I85:I91 I94:I99 I102:I105 I108:I110 I113:I118 I122:I124 I127:I131 I134:I139">
    <cfRule type="cellIs" dxfId="13" priority="31" operator="equal">
      <formula>"Please select only one option."</formula>
    </cfRule>
  </conditionalFormatting>
  <conditionalFormatting sqref="F139:H139 F118:H118 F99:H99">
    <cfRule type="cellIs" dxfId="12" priority="12" operator="equal">
      <formula>"unknown, so this main indicator is not included in the Risk composite indicator or the final score"</formula>
    </cfRule>
  </conditionalFormatting>
  <conditionalFormatting sqref="F52:H52">
    <cfRule type="cellIs" dxfId="11" priority="9" operator="equal">
      <formula>"The answer to Question #9 is &gt;90%, so this main indicator is not included in the Lscape composite indicator or the final score."</formula>
    </cfRule>
  </conditionalFormatting>
  <conditionalFormatting sqref="G24:H24 G27:H27">
    <cfRule type="cellIs" dxfId="10" priority="8" operator="equal">
      <formula>"no information, so this main indicator is not included in the Spp composite indicator or the final score"</formula>
    </cfRule>
  </conditionalFormatting>
  <conditionalFormatting sqref="F203:F206 F208">
    <cfRule type="cellIs" dxfId="9" priority="6" operator="equal">
      <formula>"Data error in Main Indicators Table."</formula>
    </cfRule>
  </conditionalFormatting>
  <conditionalFormatting sqref="E216">
    <cfRule type="cellIs" dxfId="8" priority="1" operator="equal">
      <formula>"Data error in Composite Indicators Table."</formula>
    </cfRule>
  </conditionalFormatting>
  <dataValidations xWindow="889" yWindow="570" count="10">
    <dataValidation type="whole" operator="equal" allowBlank="1" showInputMessage="1" showErrorMessage="1" sqref="F189:F195 F41:F45 F49:F51 F55:F59 F33:F37 F65:F71 F74:F80 F85:F91 F102:F105 F108:F110 F113:F117 F122:F124 F127:F131 F134:F138 F161:F165 F171:F177 F180:F186 F154:F158">
      <formula1>1</formula1>
    </dataValidation>
    <dataValidation allowBlank="1" showInputMessage="1" showErrorMessage="1" error="Please select a percentage from the drop-down menu." sqref="F151:H151"/>
    <dataValidation type="list" allowBlank="1" showInputMessage="1" prompt="Please select only from the choices in the drop-down menu." sqref="F146:F150">
      <formula1>percentages</formula1>
    </dataValidation>
    <dataValidation type="list" allowBlank="1" showInputMessage="1" prompt="Please select &quot;yes&quot; or &quot;no&quot;." sqref="F143">
      <formula1>yesno</formula1>
    </dataValidation>
    <dataValidation type="whole" allowBlank="1" showInputMessage="1" showErrorMessage="1" sqref="F94:F98">
      <formula1>1</formula1>
      <formula2>1</formula2>
    </dataValidation>
    <dataValidation type="whole" allowBlank="1" showInputMessage="1" showErrorMessage="1" prompt="Enter score found in the Patch Distance Table on the PatchDist (for Q #12) worksheet." sqref="F62">
      <formula1>1</formula1>
      <formula2>33</formula2>
    </dataValidation>
    <dataValidation type="list" showInputMessage="1" prompt="Please select &quot;yes&quot; or &quot;no&quot;." sqref="F14 F21 F30">
      <formula1>yesno</formula1>
    </dataValidation>
    <dataValidation type="list" sqref="F24 F27">
      <formula1>rareplantrareanim</formula1>
    </dataValidation>
    <dataValidation type="list" allowBlank="1" showInputMessage="1" showErrorMessage="1" prompt="Please select &quot;yes&quot; or &quot;no&quot;." sqref="F17">
      <formula1>yesno</formula1>
    </dataValidation>
    <dataValidation operator="equal" allowBlank="1" showErrorMessage="1" sqref="F38:H38"/>
  </dataValidations>
  <printOptions horizontalCentered="1"/>
  <pageMargins left="0.7" right="0.7" top="0.75" bottom="0.75" header="0.3" footer="0.3"/>
  <pageSetup scale="47" orientation="portrait" r:id="rId1"/>
  <rowBreaks count="3" manualBreakCount="3">
    <brk id="38" max="16383" man="1"/>
    <brk id="99" max="16383" man="1"/>
    <brk id="158" max="16383" man="1"/>
  </rowBreaks>
  <colBreaks count="1" manualBreakCount="1">
    <brk id="10"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dimension ref="A1:L36"/>
  <sheetViews>
    <sheetView zoomScale="75" zoomScaleNormal="75" workbookViewId="0">
      <selection activeCell="H2" sqref="H2"/>
    </sheetView>
  </sheetViews>
  <sheetFormatPr defaultColWidth="18.6640625" defaultRowHeight="12.75"/>
  <cols>
    <col min="1" max="1" width="4.6640625" style="29" customWidth="1"/>
    <col min="2" max="2" width="79.1640625" style="29" customWidth="1"/>
    <col min="3" max="3" width="49.33203125" style="29" customWidth="1"/>
    <col min="4" max="4" width="10.1640625" style="29" customWidth="1"/>
    <col min="5" max="5" width="11.6640625" style="225" customWidth="1"/>
    <col min="6" max="6" width="19.33203125" style="225" customWidth="1"/>
    <col min="7" max="7" width="6.1640625" style="34" customWidth="1"/>
    <col min="8" max="8" width="8.1640625" style="29" customWidth="1"/>
    <col min="9" max="9" width="8.83203125" style="29" customWidth="1"/>
    <col min="10" max="16384" width="18.6640625" style="29"/>
  </cols>
  <sheetData>
    <row r="1" spans="1:12" s="30" customFormat="1" ht="30" customHeight="1" thickTop="1" thickBot="1">
      <c r="A1" s="710" t="s">
        <v>6097</v>
      </c>
      <c r="B1" s="711"/>
      <c r="C1" s="711"/>
      <c r="D1" s="711"/>
      <c r="E1" s="711"/>
      <c r="F1" s="712"/>
      <c r="G1" s="35"/>
      <c r="H1" s="36"/>
    </row>
    <row r="2" spans="1:12" s="30" customFormat="1" ht="23.25" customHeight="1">
      <c r="A2" s="713" t="s">
        <v>6098</v>
      </c>
      <c r="B2" s="714"/>
      <c r="C2" s="714"/>
      <c r="D2" s="714"/>
      <c r="E2" s="714"/>
      <c r="F2" s="715"/>
      <c r="G2" s="35"/>
      <c r="H2" s="36"/>
    </row>
    <row r="3" spans="1:12" s="30" customFormat="1" ht="67.5" customHeight="1" thickBot="1">
      <c r="A3" s="716" t="s">
        <v>6202</v>
      </c>
      <c r="B3" s="717"/>
      <c r="C3" s="717"/>
      <c r="D3" s="717"/>
      <c r="E3" s="717"/>
      <c r="F3" s="718"/>
      <c r="G3" s="35"/>
      <c r="H3" s="36"/>
    </row>
    <row r="4" spans="1:12" s="30" customFormat="1" ht="33" customHeight="1" thickBot="1">
      <c r="A4" s="719" t="s">
        <v>6100</v>
      </c>
      <c r="B4" s="720"/>
      <c r="C4" s="54" t="s">
        <v>32</v>
      </c>
      <c r="D4" s="54" t="s">
        <v>28</v>
      </c>
      <c r="E4" s="54" t="s">
        <v>0</v>
      </c>
      <c r="F4" s="226" t="s">
        <v>6070</v>
      </c>
      <c r="G4" s="37"/>
      <c r="H4" s="36"/>
    </row>
    <row r="5" spans="1:12" s="40" customFormat="1" ht="18" customHeight="1">
      <c r="A5" s="227">
        <v>1</v>
      </c>
      <c r="B5" s="228" t="s">
        <v>6204</v>
      </c>
      <c r="C5" s="229" t="s">
        <v>6102</v>
      </c>
      <c r="D5" s="23"/>
      <c r="E5" s="238">
        <v>1</v>
      </c>
      <c r="F5" s="239" t="str">
        <f>IF(D5="","",D5*E5)</f>
        <v/>
      </c>
      <c r="G5" s="38"/>
      <c r="H5" s="39"/>
    </row>
    <row r="6" spans="1:12" s="31" customFormat="1" ht="18" customHeight="1">
      <c r="A6" s="230">
        <v>2</v>
      </c>
      <c r="B6" s="231" t="s">
        <v>30</v>
      </c>
      <c r="C6" s="232" t="s">
        <v>16</v>
      </c>
      <c r="D6" s="23"/>
      <c r="E6" s="240">
        <v>2</v>
      </c>
      <c r="F6" s="241" t="str">
        <f>IF(D6="","",D6*E6)</f>
        <v/>
      </c>
      <c r="G6" s="41"/>
      <c r="H6" s="42"/>
      <c r="L6" s="31" t="s">
        <v>5991</v>
      </c>
    </row>
    <row r="7" spans="1:12" s="30" customFormat="1" ht="18" customHeight="1">
      <c r="A7" s="230">
        <v>3</v>
      </c>
      <c r="B7" s="231" t="s">
        <v>29</v>
      </c>
      <c r="C7" s="232" t="s">
        <v>6</v>
      </c>
      <c r="D7" s="23"/>
      <c r="E7" s="240">
        <v>2</v>
      </c>
      <c r="F7" s="241" t="str">
        <f>IF(D7="","",D7*E7)</f>
        <v/>
      </c>
      <c r="G7" s="41"/>
      <c r="H7" s="43"/>
    </row>
    <row r="8" spans="1:12" s="30" customFormat="1" ht="18" customHeight="1">
      <c r="A8" s="230">
        <v>4</v>
      </c>
      <c r="B8" s="231" t="s">
        <v>7</v>
      </c>
      <c r="C8" s="232" t="s">
        <v>15</v>
      </c>
      <c r="D8" s="23"/>
      <c r="E8" s="240">
        <v>1</v>
      </c>
      <c r="F8" s="241" t="str">
        <f t="shared" ref="F8:F27" si="0">IF(D8="","",D8*E8)</f>
        <v/>
      </c>
      <c r="G8" s="41"/>
      <c r="H8" s="43"/>
      <c r="J8" s="44" t="s">
        <v>5991</v>
      </c>
    </row>
    <row r="9" spans="1:12" s="30" customFormat="1" ht="18" customHeight="1">
      <c r="A9" s="230">
        <v>5</v>
      </c>
      <c r="B9" s="231" t="s">
        <v>2</v>
      </c>
      <c r="C9" s="232" t="s">
        <v>15</v>
      </c>
      <c r="D9" s="23"/>
      <c r="E9" s="240">
        <v>2</v>
      </c>
      <c r="F9" s="241" t="str">
        <f t="shared" si="0"/>
        <v/>
      </c>
      <c r="G9" s="41"/>
      <c r="H9" s="43"/>
    </row>
    <row r="10" spans="1:12" s="30" customFormat="1" ht="33" customHeight="1">
      <c r="A10" s="230">
        <v>6</v>
      </c>
      <c r="B10" s="231" t="s">
        <v>6095</v>
      </c>
      <c r="C10" s="233" t="s">
        <v>6</v>
      </c>
      <c r="D10" s="23"/>
      <c r="E10" s="240">
        <v>2</v>
      </c>
      <c r="F10" s="241" t="str">
        <f t="shared" si="0"/>
        <v/>
      </c>
      <c r="G10" s="41"/>
      <c r="H10" s="43"/>
    </row>
    <row r="11" spans="1:12" s="30" customFormat="1" ht="33" customHeight="1">
      <c r="A11" s="230">
        <v>7</v>
      </c>
      <c r="B11" s="231" t="s">
        <v>23</v>
      </c>
      <c r="C11" s="232" t="s">
        <v>44</v>
      </c>
      <c r="D11" s="23"/>
      <c r="E11" s="240">
        <v>2</v>
      </c>
      <c r="F11" s="241" t="str">
        <f t="shared" si="0"/>
        <v/>
      </c>
      <c r="G11" s="41"/>
      <c r="H11" s="43"/>
    </row>
    <row r="12" spans="1:12" s="30" customFormat="1" ht="33" customHeight="1">
      <c r="A12" s="230">
        <v>8</v>
      </c>
      <c r="B12" s="231" t="s">
        <v>6096</v>
      </c>
      <c r="C12" s="232" t="s">
        <v>44</v>
      </c>
      <c r="D12" s="23"/>
      <c r="E12" s="240">
        <v>2</v>
      </c>
      <c r="F12" s="241" t="str">
        <f t="shared" si="0"/>
        <v/>
      </c>
      <c r="G12" s="41"/>
      <c r="H12" s="43"/>
    </row>
    <row r="13" spans="1:12" s="30" customFormat="1" ht="33" customHeight="1">
      <c r="A13" s="230">
        <v>9</v>
      </c>
      <c r="B13" s="231" t="s">
        <v>8</v>
      </c>
      <c r="C13" s="233" t="s">
        <v>14</v>
      </c>
      <c r="D13" s="23"/>
      <c r="E13" s="240">
        <v>1</v>
      </c>
      <c r="F13" s="241" t="str">
        <f t="shared" si="0"/>
        <v/>
      </c>
      <c r="G13" s="41"/>
      <c r="H13" s="43"/>
    </row>
    <row r="14" spans="1:12" s="30" customFormat="1" ht="18" customHeight="1">
      <c r="A14" s="230">
        <v>10</v>
      </c>
      <c r="B14" s="231" t="s">
        <v>9</v>
      </c>
      <c r="C14" s="232" t="s">
        <v>14</v>
      </c>
      <c r="D14" s="23"/>
      <c r="E14" s="240">
        <v>2</v>
      </c>
      <c r="F14" s="241" t="str">
        <f t="shared" si="0"/>
        <v/>
      </c>
      <c r="G14" s="41"/>
      <c r="H14" s="43"/>
      <c r="J14" s="30" t="s">
        <v>5991</v>
      </c>
    </row>
    <row r="15" spans="1:12" s="30" customFormat="1" ht="33" customHeight="1">
      <c r="A15" s="230">
        <v>11</v>
      </c>
      <c r="B15" s="231" t="s">
        <v>24</v>
      </c>
      <c r="C15" s="233" t="s">
        <v>6108</v>
      </c>
      <c r="D15" s="23"/>
      <c r="E15" s="240">
        <v>1</v>
      </c>
      <c r="F15" s="241" t="str">
        <f t="shared" si="0"/>
        <v/>
      </c>
      <c r="G15" s="41"/>
      <c r="H15" s="43"/>
    </row>
    <row r="16" spans="1:12" s="30" customFormat="1" ht="18" customHeight="1">
      <c r="A16" s="230">
        <v>12</v>
      </c>
      <c r="B16" s="234" t="s">
        <v>6106</v>
      </c>
      <c r="C16" s="232" t="s">
        <v>31</v>
      </c>
      <c r="D16" s="23"/>
      <c r="E16" s="240">
        <v>2</v>
      </c>
      <c r="F16" s="241" t="str">
        <f t="shared" si="0"/>
        <v/>
      </c>
      <c r="G16" s="41"/>
      <c r="H16" s="43"/>
    </row>
    <row r="17" spans="1:8" s="30" customFormat="1" ht="18" customHeight="1">
      <c r="A17" s="230">
        <v>13</v>
      </c>
      <c r="B17" s="234" t="s">
        <v>43</v>
      </c>
      <c r="C17" s="232" t="s">
        <v>6048</v>
      </c>
      <c r="D17" s="23"/>
      <c r="E17" s="240">
        <v>1</v>
      </c>
      <c r="F17" s="241" t="str">
        <f t="shared" si="0"/>
        <v/>
      </c>
      <c r="G17" s="42"/>
      <c r="H17" s="43"/>
    </row>
    <row r="18" spans="1:8" s="30" customFormat="1" ht="18" customHeight="1">
      <c r="A18" s="230">
        <v>14</v>
      </c>
      <c r="B18" s="234" t="s">
        <v>10</v>
      </c>
      <c r="C18" s="232" t="s">
        <v>6104</v>
      </c>
      <c r="D18" s="23"/>
      <c r="E18" s="240">
        <v>1</v>
      </c>
      <c r="F18" s="241" t="str">
        <f t="shared" si="0"/>
        <v/>
      </c>
      <c r="G18" s="42"/>
      <c r="H18" s="43"/>
    </row>
    <row r="19" spans="1:8" s="30" customFormat="1" ht="18" customHeight="1">
      <c r="A19" s="230">
        <v>15</v>
      </c>
      <c r="B19" s="234" t="s">
        <v>11</v>
      </c>
      <c r="C19" s="232" t="s">
        <v>6105</v>
      </c>
      <c r="D19" s="23"/>
      <c r="E19" s="240">
        <v>2</v>
      </c>
      <c r="F19" s="241" t="str">
        <f t="shared" si="0"/>
        <v/>
      </c>
      <c r="G19" s="42"/>
      <c r="H19" s="43"/>
    </row>
    <row r="20" spans="1:8" s="30" customFormat="1" ht="18" customHeight="1">
      <c r="A20" s="230">
        <v>16</v>
      </c>
      <c r="B20" s="234" t="s">
        <v>25</v>
      </c>
      <c r="C20" s="232" t="s">
        <v>51</v>
      </c>
      <c r="D20" s="23"/>
      <c r="E20" s="240">
        <v>3</v>
      </c>
      <c r="F20" s="241" t="str">
        <f t="shared" si="0"/>
        <v/>
      </c>
      <c r="G20" s="42"/>
      <c r="H20" s="43"/>
    </row>
    <row r="21" spans="1:8" s="30" customFormat="1" ht="18" customHeight="1">
      <c r="A21" s="230">
        <v>17</v>
      </c>
      <c r="B21" s="234" t="s">
        <v>12</v>
      </c>
      <c r="C21" s="232" t="s">
        <v>42</v>
      </c>
      <c r="D21" s="23"/>
      <c r="E21" s="240">
        <v>1</v>
      </c>
      <c r="F21" s="241" t="str">
        <f t="shared" si="0"/>
        <v/>
      </c>
      <c r="G21" s="45"/>
      <c r="H21" s="43"/>
    </row>
    <row r="22" spans="1:8" s="30" customFormat="1" ht="18" customHeight="1">
      <c r="A22" s="230">
        <v>18</v>
      </c>
      <c r="B22" s="234" t="s">
        <v>13</v>
      </c>
      <c r="C22" s="232" t="s">
        <v>42</v>
      </c>
      <c r="D22" s="23"/>
      <c r="E22" s="240">
        <v>2</v>
      </c>
      <c r="F22" s="241" t="str">
        <f t="shared" si="0"/>
        <v/>
      </c>
      <c r="G22" s="41"/>
      <c r="H22" s="43"/>
    </row>
    <row r="23" spans="1:8" s="30" customFormat="1" ht="18" customHeight="1">
      <c r="A23" s="230">
        <v>19</v>
      </c>
      <c r="B23" s="234" t="s">
        <v>26</v>
      </c>
      <c r="C23" s="232" t="s">
        <v>51</v>
      </c>
      <c r="D23" s="23"/>
      <c r="E23" s="240">
        <v>3</v>
      </c>
      <c r="F23" s="241" t="str">
        <f t="shared" si="0"/>
        <v/>
      </c>
      <c r="G23" s="41"/>
      <c r="H23" s="43"/>
    </row>
    <row r="24" spans="1:8" s="30" customFormat="1" ht="18" customHeight="1">
      <c r="A24" s="230">
        <v>20</v>
      </c>
      <c r="B24" s="231" t="s">
        <v>6107</v>
      </c>
      <c r="C24" s="232" t="s">
        <v>47</v>
      </c>
      <c r="D24" s="23"/>
      <c r="E24" s="240">
        <v>1</v>
      </c>
      <c r="F24" s="241" t="str">
        <f t="shared" si="0"/>
        <v/>
      </c>
      <c r="G24" s="41"/>
      <c r="H24" s="43"/>
    </row>
    <row r="25" spans="1:8" s="30" customFormat="1" ht="18" customHeight="1">
      <c r="A25" s="230">
        <v>21</v>
      </c>
      <c r="B25" s="234" t="s">
        <v>50</v>
      </c>
      <c r="C25" s="232" t="s">
        <v>47</v>
      </c>
      <c r="D25" s="23"/>
      <c r="E25" s="240">
        <v>1</v>
      </c>
      <c r="F25" s="241" t="str">
        <f t="shared" si="0"/>
        <v/>
      </c>
      <c r="G25" s="41"/>
      <c r="H25" s="43"/>
    </row>
    <row r="26" spans="1:8" s="30" customFormat="1" ht="18" customHeight="1" thickBot="1">
      <c r="A26" s="235">
        <v>22</v>
      </c>
      <c r="B26" s="236" t="s">
        <v>49</v>
      </c>
      <c r="C26" s="237" t="s">
        <v>42</v>
      </c>
      <c r="D26" s="23"/>
      <c r="E26" s="242">
        <v>1</v>
      </c>
      <c r="F26" s="243" t="str">
        <f t="shared" si="0"/>
        <v/>
      </c>
      <c r="G26" s="41"/>
      <c r="H26" s="43"/>
    </row>
    <row r="27" spans="1:8" s="30" customFormat="1" ht="18" customHeight="1" thickBot="1">
      <c r="A27" s="724" t="s">
        <v>6201</v>
      </c>
      <c r="B27" s="725"/>
      <c r="C27" s="725"/>
      <c r="D27" s="24"/>
      <c r="E27" s="244">
        <v>0</v>
      </c>
      <c r="F27" s="245" t="str">
        <f t="shared" si="0"/>
        <v/>
      </c>
      <c r="G27" s="41"/>
      <c r="H27" s="43"/>
    </row>
    <row r="28" spans="1:8" s="30" customFormat="1" ht="31.5" customHeight="1" thickBot="1">
      <c r="A28" s="721" t="s">
        <v>6099</v>
      </c>
      <c r="B28" s="722"/>
      <c r="C28" s="722"/>
      <c r="D28" s="722"/>
      <c r="E28" s="723"/>
      <c r="F28" s="246" t="str">
        <f>IF(AND(F5="",F6="",F7="",F8="",F9="",F10="",F11="",F12="",F13="",F14="",F15="",F16="",F17="",F18="",F19="",F20="",F21="",F22="",F23="",F24="",F25="",F26="",F27=""),"",(SUM(F5:F27)/36))</f>
        <v/>
      </c>
      <c r="G28" s="41"/>
      <c r="H28" s="43"/>
    </row>
    <row r="29" spans="1:8" s="49" customFormat="1" ht="12.75" customHeight="1" thickTop="1">
      <c r="A29" s="46" t="s">
        <v>6109</v>
      </c>
      <c r="B29" s="70"/>
      <c r="C29" s="70"/>
      <c r="D29" s="70"/>
      <c r="E29" s="247"/>
      <c r="F29" s="247"/>
      <c r="G29" s="48"/>
      <c r="H29" s="47"/>
    </row>
    <row r="30" spans="1:8" s="49" customFormat="1" ht="12.75" customHeight="1">
      <c r="A30" s="69" t="s">
        <v>6103</v>
      </c>
      <c r="B30" s="70"/>
      <c r="C30" s="70"/>
      <c r="D30" s="70"/>
      <c r="E30" s="247"/>
      <c r="F30" s="247"/>
      <c r="G30" s="48"/>
      <c r="H30" s="47"/>
    </row>
    <row r="31" spans="1:8" s="49" customFormat="1" ht="12.75" customHeight="1">
      <c r="B31" s="47"/>
      <c r="C31" s="47"/>
      <c r="D31" s="47"/>
      <c r="E31" s="224"/>
      <c r="F31" s="224"/>
      <c r="G31" s="48"/>
      <c r="H31" s="47"/>
    </row>
    <row r="32" spans="1:8" s="50" customFormat="1" ht="15">
      <c r="B32" s="29"/>
      <c r="C32" s="29"/>
      <c r="D32" s="29"/>
      <c r="E32" s="225"/>
      <c r="F32" s="225"/>
      <c r="G32" s="51"/>
      <c r="H32" s="52"/>
    </row>
    <row r="36" spans="2:2" ht="18">
      <c r="B36" s="53"/>
    </row>
  </sheetData>
  <sheetProtection password="F83F" sheet="1" objects="1" scenarios="1"/>
  <mergeCells count="6">
    <mergeCell ref="A1:F1"/>
    <mergeCell ref="A2:F2"/>
    <mergeCell ref="A3:F3"/>
    <mergeCell ref="A4:B4"/>
    <mergeCell ref="A28:E28"/>
    <mergeCell ref="A27:C27"/>
  </mergeCells>
  <dataValidations xWindow="769" yWindow="37" count="2">
    <dataValidation operator="greaterThan" allowBlank="1" showInputMessage="1" showErrorMessage="1" prompt="This score will automatically transfer to question #27 in the Main Indicators Table on the Calculator worksheet." sqref="F28"/>
    <dataValidation type="whole" operator="equal" allowBlank="1" showInputMessage="1" showErrorMessage="1" sqref="D5:D27">
      <formula1>1</formula1>
    </dataValidation>
  </dataValidations>
  <printOptions horizontalCentered="1"/>
  <pageMargins left="0.7" right="0.7" top="0.75" bottom="0.75" header="0.3" footer="0.3"/>
  <pageSetup scale="64" orientation="portrait" r:id="rId1"/>
  <colBreaks count="1" manualBreakCount="1">
    <brk id="6"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4" enableFormatConditionsCalculation="0"/>
  <dimension ref="A1:P551"/>
  <sheetViews>
    <sheetView zoomScaleNormal="100" workbookViewId="0">
      <selection activeCell="A5" sqref="A5:P5"/>
    </sheetView>
  </sheetViews>
  <sheetFormatPr defaultColWidth="9" defaultRowHeight="12.75"/>
  <cols>
    <col min="1" max="1" width="13.1640625" style="29" customWidth="1"/>
    <col min="2" max="2" width="39" style="29" customWidth="1"/>
    <col min="3" max="3" width="34.1640625" style="29" customWidth="1"/>
    <col min="4" max="12" width="5.6640625" style="197" customWidth="1"/>
    <col min="13" max="13" width="6.6640625" style="197" customWidth="1"/>
    <col min="14" max="14" width="11" style="197" customWidth="1"/>
    <col min="15" max="15" width="20.33203125" style="29" customWidth="1"/>
    <col min="16" max="16" width="21" style="29" customWidth="1"/>
    <col min="17" max="16384" width="9" style="26"/>
  </cols>
  <sheetData>
    <row r="1" spans="1:16" s="196" customFormat="1" ht="30" customHeight="1" thickTop="1" thickBot="1">
      <c r="A1" s="726" t="s">
        <v>6087</v>
      </c>
      <c r="B1" s="727"/>
      <c r="C1" s="727"/>
      <c r="D1" s="727"/>
      <c r="E1" s="727"/>
      <c r="F1" s="727"/>
      <c r="G1" s="727"/>
      <c r="H1" s="727"/>
      <c r="I1" s="727"/>
      <c r="J1" s="727"/>
      <c r="K1" s="727"/>
      <c r="L1" s="727"/>
      <c r="M1" s="727"/>
      <c r="N1" s="727"/>
      <c r="O1" s="727"/>
      <c r="P1" s="728"/>
    </row>
    <row r="2" spans="1:16" ht="24" customHeight="1" thickBot="1">
      <c r="A2" s="729" t="s">
        <v>6086</v>
      </c>
      <c r="B2" s="730"/>
      <c r="C2" s="730"/>
      <c r="D2" s="730"/>
      <c r="E2" s="730"/>
      <c r="F2" s="730"/>
      <c r="G2" s="730"/>
      <c r="H2" s="730"/>
      <c r="I2" s="730"/>
      <c r="J2" s="730"/>
      <c r="K2" s="730"/>
      <c r="L2" s="730"/>
      <c r="M2" s="730"/>
      <c r="N2" s="730"/>
      <c r="O2" s="730"/>
      <c r="P2" s="731"/>
    </row>
    <row r="3" spans="1:16" ht="12.75" customHeight="1" thickTop="1">
      <c r="A3" s="200"/>
      <c r="B3" s="200"/>
      <c r="C3" s="200"/>
      <c r="D3" s="201"/>
      <c r="E3" s="201"/>
      <c r="F3" s="201"/>
      <c r="G3" s="201"/>
      <c r="H3" s="201"/>
      <c r="I3" s="201"/>
      <c r="J3" s="201"/>
      <c r="K3" s="201"/>
      <c r="L3" s="201"/>
      <c r="M3" s="201"/>
      <c r="N3" s="201"/>
      <c r="O3" s="200"/>
      <c r="P3" s="200"/>
    </row>
    <row r="4" spans="1:16" ht="37.35" customHeight="1">
      <c r="A4" s="732" t="s">
        <v>6203</v>
      </c>
      <c r="B4" s="732"/>
      <c r="C4" s="732"/>
      <c r="D4" s="732"/>
      <c r="E4" s="732"/>
      <c r="F4" s="732"/>
      <c r="G4" s="732"/>
      <c r="H4" s="732"/>
      <c r="I4" s="732"/>
      <c r="J4" s="732"/>
      <c r="K4" s="732"/>
      <c r="L4" s="732"/>
      <c r="M4" s="732"/>
      <c r="N4" s="732"/>
      <c r="O4" s="732"/>
      <c r="P4" s="732"/>
    </row>
    <row r="5" spans="1:16" ht="30" customHeight="1">
      <c r="A5" s="733" t="s">
        <v>798</v>
      </c>
      <c r="B5" s="733"/>
      <c r="C5" s="733"/>
      <c r="D5" s="733"/>
      <c r="E5" s="733"/>
      <c r="F5" s="733"/>
      <c r="G5" s="733"/>
      <c r="H5" s="733"/>
      <c r="I5" s="733"/>
      <c r="J5" s="733"/>
      <c r="K5" s="733"/>
      <c r="L5" s="733"/>
      <c r="M5" s="733"/>
      <c r="N5" s="733"/>
      <c r="O5" s="733"/>
      <c r="P5" s="733"/>
    </row>
    <row r="6" spans="1:16" ht="12.75" customHeight="1">
      <c r="A6" s="178"/>
      <c r="B6" s="178"/>
      <c r="C6" s="178"/>
      <c r="D6" s="202"/>
      <c r="E6" s="202"/>
      <c r="F6" s="202"/>
      <c r="G6" s="202"/>
      <c r="H6" s="202"/>
      <c r="I6" s="202"/>
      <c r="J6" s="202"/>
      <c r="K6" s="202"/>
      <c r="L6" s="202"/>
      <c r="M6" s="202"/>
      <c r="N6" s="202"/>
      <c r="O6" s="178"/>
      <c r="P6" s="178"/>
    </row>
    <row r="7" spans="1:16" ht="12.75" customHeight="1" thickBot="1">
      <c r="A7" s="178"/>
      <c r="B7" s="178"/>
      <c r="C7" s="178"/>
      <c r="D7" s="202"/>
      <c r="E7" s="202"/>
      <c r="F7" s="202"/>
      <c r="G7" s="202"/>
      <c r="H7" s="202"/>
      <c r="I7" s="202"/>
      <c r="J7" s="202"/>
      <c r="K7" s="202"/>
      <c r="L7" s="202"/>
      <c r="M7" s="202"/>
      <c r="N7" s="202"/>
      <c r="O7" s="178"/>
      <c r="P7" s="178"/>
    </row>
    <row r="8" spans="1:16" s="198" customFormat="1" ht="67.5" customHeight="1" thickTop="1" thickBot="1">
      <c r="A8" s="180" t="s">
        <v>799</v>
      </c>
      <c r="B8" s="181" t="s">
        <v>89</v>
      </c>
      <c r="C8" s="181" t="s">
        <v>88</v>
      </c>
      <c r="D8" s="181" t="s">
        <v>800</v>
      </c>
      <c r="E8" s="181" t="s">
        <v>801</v>
      </c>
      <c r="F8" s="181" t="s">
        <v>802</v>
      </c>
      <c r="G8" s="181" t="s">
        <v>803</v>
      </c>
      <c r="H8" s="181" t="s">
        <v>804</v>
      </c>
      <c r="I8" s="181" t="s">
        <v>805</v>
      </c>
      <c r="J8" s="181" t="s">
        <v>806</v>
      </c>
      <c r="K8" s="181" t="s">
        <v>807</v>
      </c>
      <c r="L8" s="181" t="s">
        <v>808</v>
      </c>
      <c r="M8" s="181" t="s">
        <v>809</v>
      </c>
      <c r="N8" s="181" t="s">
        <v>810</v>
      </c>
      <c r="O8" s="181" t="s">
        <v>811</v>
      </c>
      <c r="P8" s="182" t="s">
        <v>812</v>
      </c>
    </row>
    <row r="9" spans="1:16" s="199" customFormat="1">
      <c r="A9" s="203" t="s">
        <v>813</v>
      </c>
      <c r="B9" s="204" t="s">
        <v>814</v>
      </c>
      <c r="C9" s="205" t="s">
        <v>815</v>
      </c>
      <c r="D9" s="206"/>
      <c r="E9" s="206"/>
      <c r="F9" s="206">
        <v>1</v>
      </c>
      <c r="G9" s="206"/>
      <c r="H9" s="206"/>
      <c r="I9" s="206"/>
      <c r="J9" s="206"/>
      <c r="K9" s="206"/>
      <c r="L9" s="206">
        <v>1</v>
      </c>
      <c r="M9" s="206">
        <f t="shared" ref="M9:M72" si="0">SUM(D9:L9)</f>
        <v>2</v>
      </c>
      <c r="N9" s="207" t="s">
        <v>816</v>
      </c>
      <c r="O9" s="204"/>
      <c r="P9" s="208" t="s">
        <v>817</v>
      </c>
    </row>
    <row r="10" spans="1:16" s="199" customFormat="1">
      <c r="A10" s="209" t="s">
        <v>813</v>
      </c>
      <c r="B10" s="210" t="s">
        <v>818</v>
      </c>
      <c r="C10" s="211" t="s">
        <v>819</v>
      </c>
      <c r="D10" s="212"/>
      <c r="E10" s="212"/>
      <c r="F10" s="212"/>
      <c r="G10" s="212"/>
      <c r="H10" s="212"/>
      <c r="I10" s="212"/>
      <c r="J10" s="212"/>
      <c r="K10" s="212">
        <v>1</v>
      </c>
      <c r="L10" s="212"/>
      <c r="M10" s="212">
        <f t="shared" si="0"/>
        <v>1</v>
      </c>
      <c r="N10" s="213" t="s">
        <v>820</v>
      </c>
      <c r="O10" s="210"/>
      <c r="P10" s="214"/>
    </row>
    <row r="11" spans="1:16" s="199" customFormat="1">
      <c r="A11" s="209" t="s">
        <v>813</v>
      </c>
      <c r="B11" s="210" t="s">
        <v>821</v>
      </c>
      <c r="C11" s="211" t="s">
        <v>822</v>
      </c>
      <c r="D11" s="212"/>
      <c r="E11" s="212"/>
      <c r="F11" s="212"/>
      <c r="G11" s="212"/>
      <c r="H11" s="212"/>
      <c r="I11" s="212">
        <v>1</v>
      </c>
      <c r="J11" s="212"/>
      <c r="K11" s="212"/>
      <c r="L11" s="212">
        <v>1</v>
      </c>
      <c r="M11" s="212">
        <f t="shared" si="0"/>
        <v>2</v>
      </c>
      <c r="N11" s="213" t="s">
        <v>823</v>
      </c>
      <c r="O11" s="210"/>
      <c r="P11" s="214" t="s">
        <v>824</v>
      </c>
    </row>
    <row r="12" spans="1:16" s="199" customFormat="1">
      <c r="A12" s="209" t="s">
        <v>813</v>
      </c>
      <c r="B12" s="210" t="s">
        <v>825</v>
      </c>
      <c r="C12" s="211" t="s">
        <v>826</v>
      </c>
      <c r="D12" s="212">
        <v>1</v>
      </c>
      <c r="E12" s="212"/>
      <c r="F12" s="212"/>
      <c r="G12" s="212"/>
      <c r="H12" s="212"/>
      <c r="I12" s="212"/>
      <c r="J12" s="212"/>
      <c r="K12" s="212"/>
      <c r="L12" s="212"/>
      <c r="M12" s="212">
        <f t="shared" si="0"/>
        <v>1</v>
      </c>
      <c r="N12" s="213" t="s">
        <v>827</v>
      </c>
      <c r="O12" s="210" t="s">
        <v>828</v>
      </c>
      <c r="P12" s="214" t="s">
        <v>817</v>
      </c>
    </row>
    <row r="13" spans="1:16" s="199" customFormat="1">
      <c r="A13" s="209" t="s">
        <v>813</v>
      </c>
      <c r="B13" s="210" t="s">
        <v>829</v>
      </c>
      <c r="C13" s="211" t="s">
        <v>830</v>
      </c>
      <c r="D13" s="212"/>
      <c r="E13" s="212"/>
      <c r="F13" s="212"/>
      <c r="G13" s="212"/>
      <c r="H13" s="212"/>
      <c r="I13" s="212"/>
      <c r="J13" s="212"/>
      <c r="K13" s="212">
        <v>1</v>
      </c>
      <c r="L13" s="212"/>
      <c r="M13" s="212">
        <f t="shared" si="0"/>
        <v>1</v>
      </c>
      <c r="N13" s="213" t="s">
        <v>820</v>
      </c>
      <c r="O13" s="210"/>
      <c r="P13" s="214"/>
    </row>
    <row r="14" spans="1:16" s="199" customFormat="1">
      <c r="A14" s="209" t="s">
        <v>813</v>
      </c>
      <c r="B14" s="210" t="s">
        <v>831</v>
      </c>
      <c r="C14" s="211" t="s">
        <v>832</v>
      </c>
      <c r="D14" s="212">
        <v>1</v>
      </c>
      <c r="E14" s="212"/>
      <c r="F14" s="212"/>
      <c r="G14" s="212"/>
      <c r="H14" s="212"/>
      <c r="I14" s="212"/>
      <c r="J14" s="212"/>
      <c r="K14" s="212"/>
      <c r="L14" s="212"/>
      <c r="M14" s="212">
        <f t="shared" si="0"/>
        <v>1</v>
      </c>
      <c r="N14" s="213" t="s">
        <v>833</v>
      </c>
      <c r="O14" s="210"/>
      <c r="P14" s="214" t="s">
        <v>834</v>
      </c>
    </row>
    <row r="15" spans="1:16" s="199" customFormat="1">
      <c r="A15" s="209" t="s">
        <v>813</v>
      </c>
      <c r="B15" s="210" t="s">
        <v>835</v>
      </c>
      <c r="C15" s="211" t="s">
        <v>836</v>
      </c>
      <c r="D15" s="212">
        <v>1</v>
      </c>
      <c r="E15" s="212"/>
      <c r="F15" s="212"/>
      <c r="G15" s="212"/>
      <c r="H15" s="212"/>
      <c r="I15" s="212"/>
      <c r="J15" s="212"/>
      <c r="K15" s="212"/>
      <c r="L15" s="212"/>
      <c r="M15" s="212">
        <f t="shared" si="0"/>
        <v>1</v>
      </c>
      <c r="N15" s="213" t="s">
        <v>833</v>
      </c>
      <c r="O15" s="210"/>
      <c r="P15" s="214"/>
    </row>
    <row r="16" spans="1:16" s="199" customFormat="1">
      <c r="A16" s="209" t="s">
        <v>813</v>
      </c>
      <c r="B16" s="210" t="s">
        <v>837</v>
      </c>
      <c r="C16" s="211" t="s">
        <v>838</v>
      </c>
      <c r="D16" s="212">
        <v>1</v>
      </c>
      <c r="E16" s="212"/>
      <c r="F16" s="212"/>
      <c r="G16" s="212"/>
      <c r="H16" s="212"/>
      <c r="I16" s="212"/>
      <c r="J16" s="212"/>
      <c r="K16" s="212"/>
      <c r="L16" s="212"/>
      <c r="M16" s="212">
        <f t="shared" si="0"/>
        <v>1</v>
      </c>
      <c r="N16" s="213" t="s">
        <v>827</v>
      </c>
      <c r="O16" s="210"/>
      <c r="P16" s="214"/>
    </row>
    <row r="17" spans="1:16" s="199" customFormat="1" ht="38.25">
      <c r="A17" s="209" t="s">
        <v>813</v>
      </c>
      <c r="B17" s="210" t="s">
        <v>839</v>
      </c>
      <c r="C17" s="211" t="s">
        <v>840</v>
      </c>
      <c r="D17" s="212">
        <v>1</v>
      </c>
      <c r="E17" s="212"/>
      <c r="F17" s="212">
        <v>1</v>
      </c>
      <c r="G17" s="212"/>
      <c r="H17" s="212"/>
      <c r="I17" s="212"/>
      <c r="J17" s="212"/>
      <c r="K17" s="212"/>
      <c r="L17" s="212"/>
      <c r="M17" s="212">
        <f t="shared" si="0"/>
        <v>2</v>
      </c>
      <c r="N17" s="213" t="s">
        <v>827</v>
      </c>
      <c r="O17" s="210" t="s">
        <v>841</v>
      </c>
      <c r="P17" s="214" t="s">
        <v>834</v>
      </c>
    </row>
    <row r="18" spans="1:16" s="199" customFormat="1">
      <c r="A18" s="209" t="s">
        <v>813</v>
      </c>
      <c r="B18" s="210" t="s">
        <v>842</v>
      </c>
      <c r="C18" s="211" t="s">
        <v>843</v>
      </c>
      <c r="D18" s="212"/>
      <c r="E18" s="212"/>
      <c r="F18" s="212"/>
      <c r="G18" s="212"/>
      <c r="H18" s="212"/>
      <c r="I18" s="212"/>
      <c r="J18" s="212"/>
      <c r="K18" s="212">
        <v>1</v>
      </c>
      <c r="L18" s="212"/>
      <c r="M18" s="212">
        <f t="shared" si="0"/>
        <v>1</v>
      </c>
      <c r="N18" s="213" t="s">
        <v>844</v>
      </c>
      <c r="O18" s="210"/>
      <c r="P18" s="214" t="s">
        <v>824</v>
      </c>
    </row>
    <row r="19" spans="1:16" s="199" customFormat="1">
      <c r="A19" s="209" t="s">
        <v>813</v>
      </c>
      <c r="B19" s="210" t="s">
        <v>845</v>
      </c>
      <c r="C19" s="211" t="s">
        <v>846</v>
      </c>
      <c r="D19" s="212"/>
      <c r="E19" s="212">
        <v>1</v>
      </c>
      <c r="F19" s="212">
        <v>1</v>
      </c>
      <c r="G19" s="212"/>
      <c r="H19" s="212"/>
      <c r="I19" s="212"/>
      <c r="J19" s="212"/>
      <c r="K19" s="212"/>
      <c r="L19" s="212"/>
      <c r="M19" s="212">
        <f t="shared" si="0"/>
        <v>2</v>
      </c>
      <c r="N19" s="213" t="s">
        <v>847</v>
      </c>
      <c r="O19" s="210"/>
      <c r="P19" s="214" t="s">
        <v>848</v>
      </c>
    </row>
    <row r="20" spans="1:16" s="199" customFormat="1">
      <c r="A20" s="209" t="s">
        <v>813</v>
      </c>
      <c r="B20" s="210" t="s">
        <v>849</v>
      </c>
      <c r="C20" s="211" t="s">
        <v>850</v>
      </c>
      <c r="D20" s="212">
        <v>1</v>
      </c>
      <c r="E20" s="212">
        <v>1</v>
      </c>
      <c r="F20" s="212"/>
      <c r="G20" s="212"/>
      <c r="H20" s="212"/>
      <c r="I20" s="212"/>
      <c r="J20" s="212"/>
      <c r="K20" s="212"/>
      <c r="L20" s="212"/>
      <c r="M20" s="212">
        <f t="shared" si="0"/>
        <v>2</v>
      </c>
      <c r="N20" s="213" t="s">
        <v>823</v>
      </c>
      <c r="O20" s="210"/>
      <c r="P20" s="214" t="s">
        <v>848</v>
      </c>
    </row>
    <row r="21" spans="1:16" s="199" customFormat="1">
      <c r="A21" s="209" t="s">
        <v>813</v>
      </c>
      <c r="B21" s="210" t="s">
        <v>851</v>
      </c>
      <c r="C21" s="211" t="s">
        <v>852</v>
      </c>
      <c r="D21" s="212">
        <v>1</v>
      </c>
      <c r="E21" s="212">
        <v>1</v>
      </c>
      <c r="F21" s="212"/>
      <c r="G21" s="212"/>
      <c r="H21" s="212"/>
      <c r="I21" s="212"/>
      <c r="J21" s="212"/>
      <c r="K21" s="212"/>
      <c r="L21" s="212"/>
      <c r="M21" s="212">
        <f t="shared" si="0"/>
        <v>2</v>
      </c>
      <c r="N21" s="213" t="s">
        <v>847</v>
      </c>
      <c r="O21" s="210"/>
      <c r="P21" s="214" t="s">
        <v>848</v>
      </c>
    </row>
    <row r="22" spans="1:16" s="199" customFormat="1">
      <c r="A22" s="209" t="s">
        <v>813</v>
      </c>
      <c r="B22" s="210" t="s">
        <v>853</v>
      </c>
      <c r="C22" s="211" t="s">
        <v>854</v>
      </c>
      <c r="D22" s="212"/>
      <c r="E22" s="212">
        <v>1</v>
      </c>
      <c r="F22" s="212">
        <v>1</v>
      </c>
      <c r="G22" s="212"/>
      <c r="H22" s="212"/>
      <c r="I22" s="212"/>
      <c r="J22" s="212"/>
      <c r="K22" s="212"/>
      <c r="L22" s="212"/>
      <c r="M22" s="212">
        <f t="shared" si="0"/>
        <v>2</v>
      </c>
      <c r="N22" s="213" t="s">
        <v>847</v>
      </c>
      <c r="O22" s="210"/>
      <c r="P22" s="214" t="s">
        <v>848</v>
      </c>
    </row>
    <row r="23" spans="1:16" s="199" customFormat="1">
      <c r="A23" s="209" t="s">
        <v>813</v>
      </c>
      <c r="B23" s="210" t="s">
        <v>855</v>
      </c>
      <c r="C23" s="211" t="s">
        <v>856</v>
      </c>
      <c r="D23" s="212"/>
      <c r="E23" s="212">
        <v>1</v>
      </c>
      <c r="F23" s="212"/>
      <c r="G23" s="212"/>
      <c r="H23" s="212"/>
      <c r="I23" s="212"/>
      <c r="J23" s="212"/>
      <c r="K23" s="212"/>
      <c r="L23" s="212"/>
      <c r="M23" s="212">
        <f t="shared" si="0"/>
        <v>1</v>
      </c>
      <c r="N23" s="213" t="s">
        <v>823</v>
      </c>
      <c r="O23" s="210"/>
      <c r="P23" s="214" t="s">
        <v>824</v>
      </c>
    </row>
    <row r="24" spans="1:16" s="199" customFormat="1">
      <c r="A24" s="209" t="s">
        <v>813</v>
      </c>
      <c r="B24" s="210" t="s">
        <v>857</v>
      </c>
      <c r="C24" s="211" t="s">
        <v>858</v>
      </c>
      <c r="D24" s="212"/>
      <c r="E24" s="212"/>
      <c r="F24" s="212"/>
      <c r="G24" s="212"/>
      <c r="H24" s="212"/>
      <c r="I24" s="212"/>
      <c r="J24" s="212"/>
      <c r="K24" s="212">
        <v>1</v>
      </c>
      <c r="L24" s="212"/>
      <c r="M24" s="212">
        <f t="shared" si="0"/>
        <v>1</v>
      </c>
      <c r="N24" s="213" t="s">
        <v>844</v>
      </c>
      <c r="O24" s="210"/>
      <c r="P24" s="214" t="s">
        <v>824</v>
      </c>
    </row>
    <row r="25" spans="1:16" s="199" customFormat="1">
      <c r="A25" s="209" t="s">
        <v>813</v>
      </c>
      <c r="B25" s="210" t="s">
        <v>859</v>
      </c>
      <c r="C25" s="211" t="s">
        <v>860</v>
      </c>
      <c r="D25" s="212"/>
      <c r="E25" s="212"/>
      <c r="F25" s="212">
        <v>1</v>
      </c>
      <c r="G25" s="212"/>
      <c r="H25" s="212"/>
      <c r="I25" s="212"/>
      <c r="J25" s="212"/>
      <c r="K25" s="212"/>
      <c r="L25" s="212"/>
      <c r="M25" s="212">
        <f t="shared" si="0"/>
        <v>1</v>
      </c>
      <c r="N25" s="213" t="s">
        <v>861</v>
      </c>
      <c r="O25" s="210"/>
      <c r="P25" s="214" t="s">
        <v>824</v>
      </c>
    </row>
    <row r="26" spans="1:16" s="199" customFormat="1">
      <c r="A26" s="209" t="s">
        <v>813</v>
      </c>
      <c r="B26" s="210" t="s">
        <v>862</v>
      </c>
      <c r="C26" s="211" t="s">
        <v>863</v>
      </c>
      <c r="D26" s="212">
        <v>1</v>
      </c>
      <c r="E26" s="212">
        <v>1</v>
      </c>
      <c r="F26" s="212">
        <v>1</v>
      </c>
      <c r="G26" s="212"/>
      <c r="H26" s="212"/>
      <c r="I26" s="212"/>
      <c r="J26" s="212"/>
      <c r="K26" s="212"/>
      <c r="L26" s="212"/>
      <c r="M26" s="212">
        <f t="shared" si="0"/>
        <v>3</v>
      </c>
      <c r="N26" s="213" t="s">
        <v>847</v>
      </c>
      <c r="O26" s="210"/>
      <c r="P26" s="214" t="s">
        <v>848</v>
      </c>
    </row>
    <row r="27" spans="1:16" s="199" customFormat="1">
      <c r="A27" s="209" t="s">
        <v>813</v>
      </c>
      <c r="B27" s="210" t="s">
        <v>864</v>
      </c>
      <c r="C27" s="211" t="s">
        <v>865</v>
      </c>
      <c r="D27" s="212"/>
      <c r="E27" s="212"/>
      <c r="F27" s="212"/>
      <c r="G27" s="212"/>
      <c r="H27" s="212"/>
      <c r="I27" s="212"/>
      <c r="J27" s="212"/>
      <c r="K27" s="212">
        <v>1</v>
      </c>
      <c r="L27" s="212"/>
      <c r="M27" s="212">
        <f t="shared" si="0"/>
        <v>1</v>
      </c>
      <c r="N27" s="213" t="s">
        <v>844</v>
      </c>
      <c r="O27" s="210"/>
      <c r="P27" s="214" t="s">
        <v>824</v>
      </c>
    </row>
    <row r="28" spans="1:16" s="199" customFormat="1">
      <c r="A28" s="209" t="s">
        <v>813</v>
      </c>
      <c r="B28" s="210" t="s">
        <v>866</v>
      </c>
      <c r="C28" s="211" t="s">
        <v>867</v>
      </c>
      <c r="D28" s="212"/>
      <c r="E28" s="212"/>
      <c r="F28" s="212"/>
      <c r="G28" s="212"/>
      <c r="H28" s="212"/>
      <c r="I28" s="212"/>
      <c r="J28" s="212"/>
      <c r="K28" s="212">
        <v>1</v>
      </c>
      <c r="L28" s="212"/>
      <c r="M28" s="212">
        <f t="shared" si="0"/>
        <v>1</v>
      </c>
      <c r="N28" s="213" t="s">
        <v>844</v>
      </c>
      <c r="O28" s="210"/>
      <c r="P28" s="214" t="s">
        <v>824</v>
      </c>
    </row>
    <row r="29" spans="1:16" s="199" customFormat="1">
      <c r="A29" s="209" t="s">
        <v>813</v>
      </c>
      <c r="B29" s="210" t="s">
        <v>868</v>
      </c>
      <c r="C29" s="211" t="s">
        <v>869</v>
      </c>
      <c r="D29" s="212"/>
      <c r="E29" s="212"/>
      <c r="F29" s="212"/>
      <c r="G29" s="212"/>
      <c r="H29" s="212"/>
      <c r="I29" s="212"/>
      <c r="J29" s="212"/>
      <c r="K29" s="212">
        <v>1</v>
      </c>
      <c r="L29" s="212"/>
      <c r="M29" s="212">
        <f t="shared" si="0"/>
        <v>1</v>
      </c>
      <c r="N29" s="213" t="s">
        <v>844</v>
      </c>
      <c r="O29" s="210"/>
      <c r="P29" s="214" t="s">
        <v>824</v>
      </c>
    </row>
    <row r="30" spans="1:16" s="199" customFormat="1">
      <c r="A30" s="209" t="s">
        <v>813</v>
      </c>
      <c r="B30" s="210" t="s">
        <v>870</v>
      </c>
      <c r="C30" s="211" t="s">
        <v>871</v>
      </c>
      <c r="D30" s="212">
        <v>1</v>
      </c>
      <c r="E30" s="212"/>
      <c r="F30" s="212"/>
      <c r="G30" s="212"/>
      <c r="H30" s="212"/>
      <c r="I30" s="212"/>
      <c r="J30" s="212"/>
      <c r="K30" s="212"/>
      <c r="L30" s="212"/>
      <c r="M30" s="212">
        <f t="shared" si="0"/>
        <v>1</v>
      </c>
      <c r="N30" s="213" t="s">
        <v>827</v>
      </c>
      <c r="O30" s="210"/>
      <c r="P30" s="214" t="s">
        <v>824</v>
      </c>
    </row>
    <row r="31" spans="1:16" s="199" customFormat="1">
      <c r="A31" s="209" t="s">
        <v>813</v>
      </c>
      <c r="B31" s="210" t="s">
        <v>872</v>
      </c>
      <c r="C31" s="211" t="s">
        <v>873</v>
      </c>
      <c r="D31" s="212">
        <v>1</v>
      </c>
      <c r="E31" s="212"/>
      <c r="F31" s="212"/>
      <c r="G31" s="212"/>
      <c r="H31" s="212"/>
      <c r="I31" s="212"/>
      <c r="J31" s="212"/>
      <c r="K31" s="212"/>
      <c r="L31" s="212"/>
      <c r="M31" s="212">
        <f t="shared" si="0"/>
        <v>1</v>
      </c>
      <c r="N31" s="213" t="s">
        <v>816</v>
      </c>
      <c r="O31" s="210"/>
      <c r="P31" s="214" t="s">
        <v>874</v>
      </c>
    </row>
    <row r="32" spans="1:16" s="199" customFormat="1">
      <c r="A32" s="209" t="s">
        <v>813</v>
      </c>
      <c r="B32" s="210" t="s">
        <v>875</v>
      </c>
      <c r="C32" s="211" t="s">
        <v>876</v>
      </c>
      <c r="D32" s="212"/>
      <c r="E32" s="212"/>
      <c r="F32" s="212">
        <v>1</v>
      </c>
      <c r="G32" s="212">
        <v>1</v>
      </c>
      <c r="H32" s="212">
        <v>1</v>
      </c>
      <c r="I32" s="212"/>
      <c r="J32" s="212"/>
      <c r="K32" s="212"/>
      <c r="L32" s="212"/>
      <c r="M32" s="212">
        <f t="shared" si="0"/>
        <v>3</v>
      </c>
      <c r="N32" s="213" t="s">
        <v>847</v>
      </c>
      <c r="O32" s="210"/>
      <c r="P32" s="214" t="s">
        <v>824</v>
      </c>
    </row>
    <row r="33" spans="1:16" s="199" customFormat="1">
      <c r="A33" s="209" t="s">
        <v>813</v>
      </c>
      <c r="B33" s="210" t="s">
        <v>877</v>
      </c>
      <c r="C33" s="211" t="s">
        <v>878</v>
      </c>
      <c r="D33" s="212">
        <v>1</v>
      </c>
      <c r="E33" s="212"/>
      <c r="F33" s="212"/>
      <c r="G33" s="212"/>
      <c r="H33" s="212"/>
      <c r="I33" s="212"/>
      <c r="J33" s="212"/>
      <c r="K33" s="212"/>
      <c r="L33" s="212"/>
      <c r="M33" s="212">
        <f t="shared" si="0"/>
        <v>1</v>
      </c>
      <c r="N33" s="213" t="s">
        <v>816</v>
      </c>
      <c r="O33" s="210"/>
      <c r="P33" s="214" t="s">
        <v>817</v>
      </c>
    </row>
    <row r="34" spans="1:16" s="199" customFormat="1">
      <c r="A34" s="209" t="s">
        <v>813</v>
      </c>
      <c r="B34" s="210" t="s">
        <v>879</v>
      </c>
      <c r="C34" s="211" t="s">
        <v>880</v>
      </c>
      <c r="D34" s="212">
        <v>1</v>
      </c>
      <c r="E34" s="212"/>
      <c r="F34" s="212"/>
      <c r="G34" s="212"/>
      <c r="H34" s="212"/>
      <c r="I34" s="212"/>
      <c r="J34" s="212"/>
      <c r="K34" s="212"/>
      <c r="L34" s="212"/>
      <c r="M34" s="212">
        <f t="shared" si="0"/>
        <v>1</v>
      </c>
      <c r="N34" s="213" t="s">
        <v>816</v>
      </c>
      <c r="O34" s="210"/>
      <c r="P34" s="214" t="s">
        <v>834</v>
      </c>
    </row>
    <row r="35" spans="1:16" s="199" customFormat="1">
      <c r="A35" s="209" t="s">
        <v>813</v>
      </c>
      <c r="B35" s="210" t="s">
        <v>881</v>
      </c>
      <c r="C35" s="211" t="s">
        <v>882</v>
      </c>
      <c r="D35" s="212">
        <v>1</v>
      </c>
      <c r="E35" s="212"/>
      <c r="F35" s="212"/>
      <c r="G35" s="212"/>
      <c r="H35" s="212"/>
      <c r="I35" s="212"/>
      <c r="J35" s="212"/>
      <c r="K35" s="212"/>
      <c r="L35" s="212"/>
      <c r="M35" s="212">
        <f t="shared" si="0"/>
        <v>1</v>
      </c>
      <c r="N35" s="213" t="s">
        <v>816</v>
      </c>
      <c r="O35" s="210"/>
      <c r="P35" s="214" t="s">
        <v>848</v>
      </c>
    </row>
    <row r="36" spans="1:16" s="199" customFormat="1">
      <c r="A36" s="209" t="s">
        <v>813</v>
      </c>
      <c r="B36" s="210" t="s">
        <v>883</v>
      </c>
      <c r="C36" s="211" t="s">
        <v>884</v>
      </c>
      <c r="D36" s="212">
        <v>1</v>
      </c>
      <c r="E36" s="212"/>
      <c r="F36" s="212"/>
      <c r="G36" s="212"/>
      <c r="H36" s="212"/>
      <c r="I36" s="212"/>
      <c r="J36" s="212"/>
      <c r="K36" s="212"/>
      <c r="L36" s="212"/>
      <c r="M36" s="212">
        <f t="shared" si="0"/>
        <v>1</v>
      </c>
      <c r="N36" s="213" t="s">
        <v>885</v>
      </c>
      <c r="O36" s="210"/>
      <c r="P36" s="214" t="s">
        <v>834</v>
      </c>
    </row>
    <row r="37" spans="1:16" s="199" customFormat="1">
      <c r="A37" s="209" t="s">
        <v>813</v>
      </c>
      <c r="B37" s="210" t="s">
        <v>886</v>
      </c>
      <c r="C37" s="211" t="s">
        <v>887</v>
      </c>
      <c r="D37" s="212"/>
      <c r="E37" s="212">
        <v>1</v>
      </c>
      <c r="F37" s="212"/>
      <c r="G37" s="212"/>
      <c r="H37" s="212"/>
      <c r="I37" s="212"/>
      <c r="J37" s="212"/>
      <c r="K37" s="212"/>
      <c r="L37" s="212"/>
      <c r="M37" s="212">
        <f t="shared" si="0"/>
        <v>1</v>
      </c>
      <c r="N37" s="213" t="s">
        <v>847</v>
      </c>
      <c r="O37" s="210"/>
      <c r="P37" s="214" t="s">
        <v>848</v>
      </c>
    </row>
    <row r="38" spans="1:16" s="199" customFormat="1">
      <c r="A38" s="209" t="s">
        <v>813</v>
      </c>
      <c r="B38" s="210" t="s">
        <v>888</v>
      </c>
      <c r="C38" s="211" t="s">
        <v>889</v>
      </c>
      <c r="D38" s="212">
        <v>1</v>
      </c>
      <c r="E38" s="212"/>
      <c r="F38" s="212"/>
      <c r="G38" s="212"/>
      <c r="H38" s="212"/>
      <c r="I38" s="212"/>
      <c r="J38" s="212"/>
      <c r="K38" s="212"/>
      <c r="L38" s="212"/>
      <c r="M38" s="212">
        <f t="shared" si="0"/>
        <v>1</v>
      </c>
      <c r="N38" s="213" t="s">
        <v>890</v>
      </c>
      <c r="O38" s="210"/>
      <c r="P38" s="214" t="s">
        <v>874</v>
      </c>
    </row>
    <row r="39" spans="1:16" s="199" customFormat="1">
      <c r="A39" s="209" t="s">
        <v>813</v>
      </c>
      <c r="B39" s="210" t="s">
        <v>891</v>
      </c>
      <c r="C39" s="211" t="s">
        <v>892</v>
      </c>
      <c r="D39" s="212">
        <v>1</v>
      </c>
      <c r="E39" s="212"/>
      <c r="F39" s="212"/>
      <c r="G39" s="212"/>
      <c r="H39" s="212"/>
      <c r="I39" s="212"/>
      <c r="J39" s="212"/>
      <c r="K39" s="212"/>
      <c r="L39" s="212"/>
      <c r="M39" s="212">
        <f t="shared" si="0"/>
        <v>1</v>
      </c>
      <c r="N39" s="213" t="s">
        <v>885</v>
      </c>
      <c r="O39" s="210"/>
      <c r="P39" s="214" t="s">
        <v>834</v>
      </c>
    </row>
    <row r="40" spans="1:16" s="199" customFormat="1">
      <c r="A40" s="209" t="s">
        <v>813</v>
      </c>
      <c r="B40" s="210" t="s">
        <v>893</v>
      </c>
      <c r="C40" s="211" t="s">
        <v>894</v>
      </c>
      <c r="D40" s="212">
        <v>1</v>
      </c>
      <c r="E40" s="212"/>
      <c r="F40" s="212"/>
      <c r="G40" s="212"/>
      <c r="H40" s="212"/>
      <c r="I40" s="212"/>
      <c r="J40" s="212"/>
      <c r="K40" s="212"/>
      <c r="L40" s="212"/>
      <c r="M40" s="212">
        <f t="shared" si="0"/>
        <v>1</v>
      </c>
      <c r="N40" s="213" t="s">
        <v>847</v>
      </c>
      <c r="O40" s="210"/>
      <c r="P40" s="214" t="s">
        <v>824</v>
      </c>
    </row>
    <row r="41" spans="1:16" s="199" customFormat="1">
      <c r="A41" s="209" t="s">
        <v>813</v>
      </c>
      <c r="B41" s="210" t="s">
        <v>895</v>
      </c>
      <c r="C41" s="211" t="s">
        <v>896</v>
      </c>
      <c r="D41" s="212"/>
      <c r="E41" s="212"/>
      <c r="F41" s="212">
        <v>1</v>
      </c>
      <c r="G41" s="212"/>
      <c r="H41" s="212"/>
      <c r="I41" s="212"/>
      <c r="J41" s="212"/>
      <c r="K41" s="212">
        <v>1</v>
      </c>
      <c r="L41" s="212"/>
      <c r="M41" s="212">
        <f t="shared" si="0"/>
        <v>2</v>
      </c>
      <c r="N41" s="213" t="s">
        <v>844</v>
      </c>
      <c r="O41" s="210"/>
      <c r="P41" s="214" t="s">
        <v>824</v>
      </c>
    </row>
    <row r="42" spans="1:16" s="199" customFormat="1">
      <c r="A42" s="209" t="s">
        <v>813</v>
      </c>
      <c r="B42" s="210" t="s">
        <v>897</v>
      </c>
      <c r="C42" s="211" t="s">
        <v>898</v>
      </c>
      <c r="D42" s="212"/>
      <c r="E42" s="212"/>
      <c r="F42" s="212"/>
      <c r="G42" s="212"/>
      <c r="H42" s="212"/>
      <c r="I42" s="212"/>
      <c r="J42" s="212"/>
      <c r="K42" s="212"/>
      <c r="L42" s="212"/>
      <c r="M42" s="212">
        <f t="shared" si="0"/>
        <v>0</v>
      </c>
      <c r="N42" s="213" t="s">
        <v>847</v>
      </c>
      <c r="O42" s="210"/>
      <c r="P42" s="214" t="s">
        <v>834</v>
      </c>
    </row>
    <row r="43" spans="1:16" s="199" customFormat="1">
      <c r="A43" s="209" t="s">
        <v>813</v>
      </c>
      <c r="B43" s="210" t="s">
        <v>899</v>
      </c>
      <c r="C43" s="211" t="s">
        <v>900</v>
      </c>
      <c r="D43" s="212"/>
      <c r="E43" s="212">
        <v>1</v>
      </c>
      <c r="F43" s="212"/>
      <c r="G43" s="212"/>
      <c r="H43" s="212"/>
      <c r="I43" s="212"/>
      <c r="J43" s="212"/>
      <c r="K43" s="212"/>
      <c r="L43" s="212"/>
      <c r="M43" s="212">
        <f t="shared" si="0"/>
        <v>1</v>
      </c>
      <c r="N43" s="213" t="s">
        <v>827</v>
      </c>
      <c r="O43" s="210"/>
      <c r="P43" s="214" t="s">
        <v>834</v>
      </c>
    </row>
    <row r="44" spans="1:16" s="199" customFormat="1">
      <c r="A44" s="209" t="s">
        <v>813</v>
      </c>
      <c r="B44" s="210" t="s">
        <v>901</v>
      </c>
      <c r="C44" s="211" t="s">
        <v>902</v>
      </c>
      <c r="D44" s="212">
        <v>1</v>
      </c>
      <c r="E44" s="212">
        <v>1</v>
      </c>
      <c r="F44" s="212"/>
      <c r="G44" s="212"/>
      <c r="H44" s="212"/>
      <c r="I44" s="212"/>
      <c r="J44" s="212"/>
      <c r="K44" s="212"/>
      <c r="L44" s="212"/>
      <c r="M44" s="212">
        <f t="shared" si="0"/>
        <v>2</v>
      </c>
      <c r="N44" s="213" t="s">
        <v>816</v>
      </c>
      <c r="O44" s="210" t="s">
        <v>903</v>
      </c>
      <c r="P44" s="214" t="s">
        <v>834</v>
      </c>
    </row>
    <row r="45" spans="1:16" s="199" customFormat="1">
      <c r="A45" s="209" t="s">
        <v>813</v>
      </c>
      <c r="B45" s="210" t="s">
        <v>904</v>
      </c>
      <c r="C45" s="211" t="s">
        <v>905</v>
      </c>
      <c r="D45" s="212">
        <v>1</v>
      </c>
      <c r="E45" s="212"/>
      <c r="F45" s="212"/>
      <c r="G45" s="212"/>
      <c r="H45" s="212"/>
      <c r="I45" s="212"/>
      <c r="J45" s="212"/>
      <c r="K45" s="212"/>
      <c r="L45" s="212"/>
      <c r="M45" s="212">
        <f t="shared" si="0"/>
        <v>1</v>
      </c>
      <c r="N45" s="213" t="s">
        <v>833</v>
      </c>
      <c r="O45" s="210"/>
      <c r="P45" s="214"/>
    </row>
    <row r="46" spans="1:16" s="199" customFormat="1">
      <c r="A46" s="209" t="s">
        <v>813</v>
      </c>
      <c r="B46" s="210" t="s">
        <v>906</v>
      </c>
      <c r="C46" s="211" t="s">
        <v>907</v>
      </c>
      <c r="D46" s="212"/>
      <c r="E46" s="212"/>
      <c r="F46" s="212"/>
      <c r="G46" s="212"/>
      <c r="H46" s="212"/>
      <c r="I46" s="212"/>
      <c r="J46" s="212"/>
      <c r="K46" s="212">
        <v>1</v>
      </c>
      <c r="L46" s="212"/>
      <c r="M46" s="212">
        <f t="shared" si="0"/>
        <v>1</v>
      </c>
      <c r="N46" s="213" t="s">
        <v>844</v>
      </c>
      <c r="O46" s="210"/>
      <c r="P46" s="214" t="s">
        <v>824</v>
      </c>
    </row>
    <row r="47" spans="1:16" s="199" customFormat="1">
      <c r="A47" s="209" t="s">
        <v>813</v>
      </c>
      <c r="B47" s="210" t="s">
        <v>908</v>
      </c>
      <c r="C47" s="211" t="s">
        <v>909</v>
      </c>
      <c r="D47" s="212"/>
      <c r="E47" s="212"/>
      <c r="F47" s="212">
        <v>1</v>
      </c>
      <c r="G47" s="212"/>
      <c r="H47" s="212"/>
      <c r="I47" s="212"/>
      <c r="J47" s="212"/>
      <c r="K47" s="212"/>
      <c r="L47" s="212">
        <v>1</v>
      </c>
      <c r="M47" s="212">
        <f t="shared" si="0"/>
        <v>2</v>
      </c>
      <c r="N47" s="213" t="s">
        <v>890</v>
      </c>
      <c r="O47" s="210" t="s">
        <v>903</v>
      </c>
      <c r="P47" s="214" t="s">
        <v>817</v>
      </c>
    </row>
    <row r="48" spans="1:16" s="199" customFormat="1">
      <c r="A48" s="209" t="s">
        <v>813</v>
      </c>
      <c r="B48" s="210" t="s">
        <v>910</v>
      </c>
      <c r="C48" s="211" t="s">
        <v>911</v>
      </c>
      <c r="D48" s="212">
        <v>1</v>
      </c>
      <c r="E48" s="212"/>
      <c r="F48" s="212"/>
      <c r="G48" s="212"/>
      <c r="H48" s="212"/>
      <c r="I48" s="212"/>
      <c r="J48" s="212"/>
      <c r="K48" s="212"/>
      <c r="L48" s="212"/>
      <c r="M48" s="212">
        <f t="shared" si="0"/>
        <v>1</v>
      </c>
      <c r="N48" s="213" t="s">
        <v>816</v>
      </c>
      <c r="O48" s="210"/>
      <c r="P48" s="214" t="s">
        <v>874</v>
      </c>
    </row>
    <row r="49" spans="1:16" s="199" customFormat="1">
      <c r="A49" s="209" t="s">
        <v>813</v>
      </c>
      <c r="B49" s="210" t="s">
        <v>912</v>
      </c>
      <c r="C49" s="211" t="s">
        <v>913</v>
      </c>
      <c r="D49" s="212"/>
      <c r="E49" s="212"/>
      <c r="F49" s="212">
        <v>1</v>
      </c>
      <c r="G49" s="212"/>
      <c r="H49" s="212"/>
      <c r="I49" s="212"/>
      <c r="J49" s="212"/>
      <c r="K49" s="212"/>
      <c r="L49" s="212"/>
      <c r="M49" s="212">
        <f t="shared" si="0"/>
        <v>1</v>
      </c>
      <c r="N49" s="213" t="s">
        <v>861</v>
      </c>
      <c r="O49" s="210"/>
      <c r="P49" s="214" t="s">
        <v>824</v>
      </c>
    </row>
    <row r="50" spans="1:16" s="199" customFormat="1">
      <c r="A50" s="209" t="s">
        <v>813</v>
      </c>
      <c r="B50" s="210" t="s">
        <v>914</v>
      </c>
      <c r="C50" s="211" t="s">
        <v>915</v>
      </c>
      <c r="D50" s="212">
        <v>1</v>
      </c>
      <c r="E50" s="212"/>
      <c r="F50" s="212"/>
      <c r="G50" s="212"/>
      <c r="H50" s="212"/>
      <c r="I50" s="212"/>
      <c r="J50" s="212"/>
      <c r="K50" s="212"/>
      <c r="L50" s="212"/>
      <c r="M50" s="212">
        <f t="shared" si="0"/>
        <v>1</v>
      </c>
      <c r="N50" s="213" t="s">
        <v>816</v>
      </c>
      <c r="O50" s="210"/>
      <c r="P50" s="214" t="s">
        <v>874</v>
      </c>
    </row>
    <row r="51" spans="1:16" s="199" customFormat="1">
      <c r="A51" s="209" t="s">
        <v>813</v>
      </c>
      <c r="B51" s="210" t="s">
        <v>916</v>
      </c>
      <c r="C51" s="211" t="s">
        <v>917</v>
      </c>
      <c r="D51" s="212">
        <v>1</v>
      </c>
      <c r="E51" s="212"/>
      <c r="F51" s="212"/>
      <c r="G51" s="212"/>
      <c r="H51" s="212"/>
      <c r="I51" s="212"/>
      <c r="J51" s="212"/>
      <c r="K51" s="212"/>
      <c r="L51" s="212"/>
      <c r="M51" s="212">
        <f t="shared" si="0"/>
        <v>1</v>
      </c>
      <c r="N51" s="213" t="s">
        <v>827</v>
      </c>
      <c r="O51" s="210"/>
      <c r="P51" s="214" t="s">
        <v>874</v>
      </c>
    </row>
    <row r="52" spans="1:16" s="199" customFormat="1">
      <c r="A52" s="209" t="s">
        <v>813</v>
      </c>
      <c r="B52" s="210" t="s">
        <v>918</v>
      </c>
      <c r="C52" s="211" t="s">
        <v>919</v>
      </c>
      <c r="D52" s="212">
        <v>1</v>
      </c>
      <c r="E52" s="212"/>
      <c r="F52" s="212"/>
      <c r="G52" s="212"/>
      <c r="H52" s="212"/>
      <c r="I52" s="212"/>
      <c r="J52" s="212"/>
      <c r="K52" s="212"/>
      <c r="L52" s="212"/>
      <c r="M52" s="212">
        <f t="shared" si="0"/>
        <v>1</v>
      </c>
      <c r="N52" s="213" t="s">
        <v>827</v>
      </c>
      <c r="O52" s="210"/>
      <c r="P52" s="214" t="s">
        <v>824</v>
      </c>
    </row>
    <row r="53" spans="1:16" s="199" customFormat="1">
      <c r="A53" s="209" t="s">
        <v>813</v>
      </c>
      <c r="B53" s="210" t="s">
        <v>920</v>
      </c>
      <c r="C53" s="211" t="s">
        <v>921</v>
      </c>
      <c r="D53" s="212">
        <v>1</v>
      </c>
      <c r="E53" s="212"/>
      <c r="F53" s="212">
        <v>1</v>
      </c>
      <c r="G53" s="212"/>
      <c r="H53" s="212"/>
      <c r="I53" s="212"/>
      <c r="J53" s="212"/>
      <c r="K53" s="212"/>
      <c r="L53" s="212"/>
      <c r="M53" s="212">
        <f t="shared" si="0"/>
        <v>2</v>
      </c>
      <c r="N53" s="213" t="s">
        <v>890</v>
      </c>
      <c r="O53" s="210"/>
      <c r="P53" s="214"/>
    </row>
    <row r="54" spans="1:16" s="199" customFormat="1">
      <c r="A54" s="209" t="s">
        <v>813</v>
      </c>
      <c r="B54" s="210" t="s">
        <v>922</v>
      </c>
      <c r="C54" s="211" t="s">
        <v>923</v>
      </c>
      <c r="D54" s="212">
        <v>1</v>
      </c>
      <c r="E54" s="212"/>
      <c r="F54" s="212"/>
      <c r="G54" s="212"/>
      <c r="H54" s="212"/>
      <c r="I54" s="212"/>
      <c r="J54" s="212"/>
      <c r="K54" s="212"/>
      <c r="L54" s="212"/>
      <c r="M54" s="212">
        <f t="shared" si="0"/>
        <v>1</v>
      </c>
      <c r="N54" s="213" t="s">
        <v>890</v>
      </c>
      <c r="O54" s="210"/>
      <c r="P54" s="214" t="s">
        <v>874</v>
      </c>
    </row>
    <row r="55" spans="1:16" s="199" customFormat="1">
      <c r="A55" s="209" t="s">
        <v>813</v>
      </c>
      <c r="B55" s="210" t="s">
        <v>924</v>
      </c>
      <c r="C55" s="211" t="s">
        <v>925</v>
      </c>
      <c r="D55" s="212">
        <v>1</v>
      </c>
      <c r="E55" s="212"/>
      <c r="F55" s="212"/>
      <c r="G55" s="212"/>
      <c r="H55" s="212"/>
      <c r="I55" s="212"/>
      <c r="J55" s="212"/>
      <c r="K55" s="212"/>
      <c r="L55" s="212"/>
      <c r="M55" s="212">
        <f t="shared" si="0"/>
        <v>1</v>
      </c>
      <c r="N55" s="213" t="s">
        <v>890</v>
      </c>
      <c r="O55" s="210"/>
      <c r="P55" s="214" t="s">
        <v>834</v>
      </c>
    </row>
    <row r="56" spans="1:16" s="199" customFormat="1">
      <c r="A56" s="209" t="s">
        <v>813</v>
      </c>
      <c r="B56" s="210" t="s">
        <v>926</v>
      </c>
      <c r="C56" s="211" t="s">
        <v>927</v>
      </c>
      <c r="D56" s="212">
        <v>1</v>
      </c>
      <c r="E56" s="212"/>
      <c r="F56" s="212"/>
      <c r="G56" s="212"/>
      <c r="H56" s="212"/>
      <c r="I56" s="212"/>
      <c r="J56" s="212"/>
      <c r="K56" s="212"/>
      <c r="L56" s="212"/>
      <c r="M56" s="212">
        <f t="shared" si="0"/>
        <v>1</v>
      </c>
      <c r="N56" s="213" t="s">
        <v>833</v>
      </c>
      <c r="O56" s="210"/>
      <c r="P56" s="214"/>
    </row>
    <row r="57" spans="1:16" s="199" customFormat="1">
      <c r="A57" s="209" t="s">
        <v>813</v>
      </c>
      <c r="B57" s="210" t="s">
        <v>928</v>
      </c>
      <c r="C57" s="211" t="s">
        <v>929</v>
      </c>
      <c r="D57" s="212">
        <v>1</v>
      </c>
      <c r="E57" s="212"/>
      <c r="F57" s="212"/>
      <c r="G57" s="212"/>
      <c r="H57" s="212"/>
      <c r="I57" s="212"/>
      <c r="J57" s="212"/>
      <c r="K57" s="212"/>
      <c r="L57" s="212"/>
      <c r="M57" s="212">
        <f t="shared" si="0"/>
        <v>1</v>
      </c>
      <c r="N57" s="213" t="s">
        <v>890</v>
      </c>
      <c r="O57" s="210"/>
      <c r="P57" s="214"/>
    </row>
    <row r="58" spans="1:16" s="199" customFormat="1">
      <c r="A58" s="209" t="s">
        <v>813</v>
      </c>
      <c r="B58" s="210" t="s">
        <v>930</v>
      </c>
      <c r="C58" s="211" t="s">
        <v>931</v>
      </c>
      <c r="D58" s="212">
        <v>1</v>
      </c>
      <c r="E58" s="212">
        <v>1</v>
      </c>
      <c r="F58" s="212">
        <v>1</v>
      </c>
      <c r="G58" s="212"/>
      <c r="H58" s="212"/>
      <c r="I58" s="212"/>
      <c r="J58" s="212"/>
      <c r="K58" s="212"/>
      <c r="L58" s="212"/>
      <c r="M58" s="212">
        <f t="shared" si="0"/>
        <v>3</v>
      </c>
      <c r="N58" s="213" t="s">
        <v>827</v>
      </c>
      <c r="O58" s="210"/>
      <c r="P58" s="214" t="s">
        <v>817</v>
      </c>
    </row>
    <row r="59" spans="1:16" s="199" customFormat="1">
      <c r="A59" s="209" t="s">
        <v>813</v>
      </c>
      <c r="B59" s="210" t="s">
        <v>932</v>
      </c>
      <c r="C59" s="211" t="s">
        <v>933</v>
      </c>
      <c r="D59" s="212">
        <v>1</v>
      </c>
      <c r="E59" s="212"/>
      <c r="F59" s="212"/>
      <c r="G59" s="212"/>
      <c r="H59" s="212"/>
      <c r="I59" s="212"/>
      <c r="J59" s="212"/>
      <c r="K59" s="212"/>
      <c r="L59" s="212"/>
      <c r="M59" s="212">
        <f t="shared" si="0"/>
        <v>1</v>
      </c>
      <c r="N59" s="213" t="s">
        <v>816</v>
      </c>
      <c r="O59" s="210"/>
      <c r="P59" s="214" t="s">
        <v>834</v>
      </c>
    </row>
    <row r="60" spans="1:16" s="199" customFormat="1">
      <c r="A60" s="209" t="s">
        <v>813</v>
      </c>
      <c r="B60" s="210" t="s">
        <v>934</v>
      </c>
      <c r="C60" s="211" t="s">
        <v>935</v>
      </c>
      <c r="D60" s="212">
        <v>1</v>
      </c>
      <c r="E60" s="212">
        <v>1</v>
      </c>
      <c r="F60" s="212">
        <v>1</v>
      </c>
      <c r="G60" s="212"/>
      <c r="H60" s="212"/>
      <c r="I60" s="212"/>
      <c r="J60" s="212"/>
      <c r="K60" s="212"/>
      <c r="L60" s="212"/>
      <c r="M60" s="212">
        <f t="shared" si="0"/>
        <v>3</v>
      </c>
      <c r="N60" s="213" t="s">
        <v>823</v>
      </c>
      <c r="O60" s="210"/>
      <c r="P60" s="214" t="s">
        <v>824</v>
      </c>
    </row>
    <row r="61" spans="1:16" s="199" customFormat="1">
      <c r="A61" s="209" t="s">
        <v>813</v>
      </c>
      <c r="B61" s="210" t="s">
        <v>936</v>
      </c>
      <c r="C61" s="211" t="s">
        <v>937</v>
      </c>
      <c r="D61" s="212">
        <v>1</v>
      </c>
      <c r="E61" s="212"/>
      <c r="F61" s="212"/>
      <c r="G61" s="212"/>
      <c r="H61" s="212"/>
      <c r="I61" s="212"/>
      <c r="J61" s="212"/>
      <c r="K61" s="212"/>
      <c r="L61" s="212"/>
      <c r="M61" s="212">
        <f t="shared" si="0"/>
        <v>1</v>
      </c>
      <c r="N61" s="213" t="s">
        <v>816</v>
      </c>
      <c r="O61" s="210"/>
      <c r="P61" s="214" t="s">
        <v>834</v>
      </c>
    </row>
    <row r="62" spans="1:16" s="199" customFormat="1">
      <c r="A62" s="209" t="s">
        <v>813</v>
      </c>
      <c r="B62" s="210" t="s">
        <v>938</v>
      </c>
      <c r="C62" s="211" t="s">
        <v>939</v>
      </c>
      <c r="D62" s="212"/>
      <c r="E62" s="212"/>
      <c r="F62" s="212"/>
      <c r="G62" s="212"/>
      <c r="H62" s="212"/>
      <c r="I62" s="212"/>
      <c r="J62" s="212"/>
      <c r="K62" s="212"/>
      <c r="L62" s="212"/>
      <c r="M62" s="212">
        <f t="shared" si="0"/>
        <v>0</v>
      </c>
      <c r="N62" s="213" t="s">
        <v>844</v>
      </c>
      <c r="O62" s="210"/>
      <c r="P62" s="214" t="s">
        <v>824</v>
      </c>
    </row>
    <row r="63" spans="1:16" s="199" customFormat="1">
      <c r="A63" s="209" t="s">
        <v>813</v>
      </c>
      <c r="B63" s="210" t="s">
        <v>940</v>
      </c>
      <c r="C63" s="211" t="s">
        <v>941</v>
      </c>
      <c r="D63" s="212"/>
      <c r="E63" s="212"/>
      <c r="F63" s="212">
        <v>1</v>
      </c>
      <c r="G63" s="212"/>
      <c r="H63" s="212"/>
      <c r="I63" s="212"/>
      <c r="J63" s="212"/>
      <c r="K63" s="212"/>
      <c r="L63" s="212"/>
      <c r="M63" s="212">
        <f t="shared" si="0"/>
        <v>1</v>
      </c>
      <c r="N63" s="213" t="s">
        <v>847</v>
      </c>
      <c r="O63" s="210"/>
      <c r="P63" s="214" t="s">
        <v>824</v>
      </c>
    </row>
    <row r="64" spans="1:16" s="199" customFormat="1">
      <c r="A64" s="209" t="s">
        <v>813</v>
      </c>
      <c r="B64" s="210" t="s">
        <v>942</v>
      </c>
      <c r="C64" s="211" t="s">
        <v>943</v>
      </c>
      <c r="D64" s="212"/>
      <c r="E64" s="212"/>
      <c r="F64" s="212"/>
      <c r="G64" s="212"/>
      <c r="H64" s="212"/>
      <c r="I64" s="212"/>
      <c r="J64" s="212"/>
      <c r="K64" s="212">
        <v>1</v>
      </c>
      <c r="L64" s="212"/>
      <c r="M64" s="212">
        <f t="shared" si="0"/>
        <v>1</v>
      </c>
      <c r="N64" s="213" t="s">
        <v>820</v>
      </c>
      <c r="O64" s="210"/>
      <c r="P64" s="214"/>
    </row>
    <row r="65" spans="1:16" s="199" customFormat="1">
      <c r="A65" s="209" t="s">
        <v>813</v>
      </c>
      <c r="B65" s="210" t="s">
        <v>944</v>
      </c>
      <c r="C65" s="211" t="s">
        <v>945</v>
      </c>
      <c r="D65" s="212">
        <v>1</v>
      </c>
      <c r="E65" s="212"/>
      <c r="F65" s="212"/>
      <c r="G65" s="212"/>
      <c r="H65" s="212"/>
      <c r="I65" s="212"/>
      <c r="J65" s="212"/>
      <c r="K65" s="212"/>
      <c r="L65" s="212"/>
      <c r="M65" s="212">
        <f t="shared" si="0"/>
        <v>1</v>
      </c>
      <c r="N65" s="213" t="s">
        <v>847</v>
      </c>
      <c r="O65" s="210"/>
      <c r="P65" s="214" t="s">
        <v>848</v>
      </c>
    </row>
    <row r="66" spans="1:16" s="199" customFormat="1">
      <c r="A66" s="209" t="s">
        <v>813</v>
      </c>
      <c r="B66" s="210" t="s">
        <v>946</v>
      </c>
      <c r="C66" s="211" t="s">
        <v>947</v>
      </c>
      <c r="D66" s="212"/>
      <c r="E66" s="212"/>
      <c r="F66" s="212"/>
      <c r="G66" s="212"/>
      <c r="H66" s="212"/>
      <c r="I66" s="212"/>
      <c r="J66" s="212"/>
      <c r="K66" s="212">
        <v>1</v>
      </c>
      <c r="L66" s="212"/>
      <c r="M66" s="212">
        <f t="shared" si="0"/>
        <v>1</v>
      </c>
      <c r="N66" s="213" t="s">
        <v>861</v>
      </c>
      <c r="O66" s="210"/>
      <c r="P66" s="214" t="s">
        <v>848</v>
      </c>
    </row>
    <row r="67" spans="1:16" s="199" customFormat="1">
      <c r="A67" s="209" t="s">
        <v>813</v>
      </c>
      <c r="B67" s="210" t="s">
        <v>948</v>
      </c>
      <c r="C67" s="211" t="s">
        <v>949</v>
      </c>
      <c r="D67" s="212"/>
      <c r="E67" s="212"/>
      <c r="F67" s="212"/>
      <c r="G67" s="212"/>
      <c r="H67" s="212"/>
      <c r="I67" s="212"/>
      <c r="J67" s="212"/>
      <c r="K67" s="212">
        <v>1</v>
      </c>
      <c r="L67" s="212"/>
      <c r="M67" s="212">
        <f t="shared" si="0"/>
        <v>1</v>
      </c>
      <c r="N67" s="213" t="s">
        <v>950</v>
      </c>
      <c r="O67" s="210"/>
      <c r="P67" s="214"/>
    </row>
    <row r="68" spans="1:16" s="199" customFormat="1">
      <c r="A68" s="209" t="s">
        <v>813</v>
      </c>
      <c r="B68" s="210" t="s">
        <v>951</v>
      </c>
      <c r="C68" s="211" t="s">
        <v>952</v>
      </c>
      <c r="D68" s="212"/>
      <c r="E68" s="212"/>
      <c r="F68" s="212">
        <v>1</v>
      </c>
      <c r="G68" s="212"/>
      <c r="H68" s="212"/>
      <c r="I68" s="212"/>
      <c r="J68" s="212"/>
      <c r="K68" s="212">
        <v>1</v>
      </c>
      <c r="L68" s="212"/>
      <c r="M68" s="212">
        <f t="shared" si="0"/>
        <v>2</v>
      </c>
      <c r="N68" s="213" t="s">
        <v>844</v>
      </c>
      <c r="O68" s="210"/>
      <c r="P68" s="214" t="s">
        <v>824</v>
      </c>
    </row>
    <row r="69" spans="1:16" s="199" customFormat="1">
      <c r="A69" s="209" t="s">
        <v>813</v>
      </c>
      <c r="B69" s="210" t="s">
        <v>953</v>
      </c>
      <c r="C69" s="211" t="s">
        <v>954</v>
      </c>
      <c r="D69" s="212"/>
      <c r="E69" s="212"/>
      <c r="F69" s="212"/>
      <c r="G69" s="212"/>
      <c r="H69" s="212"/>
      <c r="I69" s="212"/>
      <c r="J69" s="212"/>
      <c r="K69" s="212"/>
      <c r="L69" s="212"/>
      <c r="M69" s="212">
        <f t="shared" si="0"/>
        <v>0</v>
      </c>
      <c r="N69" s="213" t="s">
        <v>844</v>
      </c>
      <c r="O69" s="210"/>
      <c r="P69" s="214" t="s">
        <v>824</v>
      </c>
    </row>
    <row r="70" spans="1:16" s="199" customFormat="1">
      <c r="A70" s="209" t="s">
        <v>813</v>
      </c>
      <c r="B70" s="210" t="s">
        <v>955</v>
      </c>
      <c r="C70" s="211" t="s">
        <v>956</v>
      </c>
      <c r="D70" s="212"/>
      <c r="E70" s="212"/>
      <c r="F70" s="212">
        <v>1</v>
      </c>
      <c r="G70" s="212"/>
      <c r="H70" s="212"/>
      <c r="I70" s="212"/>
      <c r="J70" s="212">
        <v>1</v>
      </c>
      <c r="K70" s="212"/>
      <c r="L70" s="212"/>
      <c r="M70" s="212">
        <f t="shared" si="0"/>
        <v>2</v>
      </c>
      <c r="N70" s="213" t="s">
        <v>885</v>
      </c>
      <c r="O70" s="210" t="s">
        <v>828</v>
      </c>
      <c r="P70" s="214" t="s">
        <v>957</v>
      </c>
    </row>
    <row r="71" spans="1:16" s="199" customFormat="1">
      <c r="A71" s="209" t="s">
        <v>813</v>
      </c>
      <c r="B71" s="210" t="s">
        <v>958</v>
      </c>
      <c r="C71" s="211" t="s">
        <v>959</v>
      </c>
      <c r="D71" s="212">
        <v>1</v>
      </c>
      <c r="E71" s="212"/>
      <c r="F71" s="212"/>
      <c r="G71" s="212"/>
      <c r="H71" s="212"/>
      <c r="I71" s="212"/>
      <c r="J71" s="212"/>
      <c r="K71" s="212"/>
      <c r="L71" s="212"/>
      <c r="M71" s="212">
        <f t="shared" si="0"/>
        <v>1</v>
      </c>
      <c r="N71" s="213" t="s">
        <v>816</v>
      </c>
      <c r="O71" s="210" t="s">
        <v>903</v>
      </c>
      <c r="P71" s="214" t="s">
        <v>817</v>
      </c>
    </row>
    <row r="72" spans="1:16" s="199" customFormat="1">
      <c r="A72" s="209" t="s">
        <v>960</v>
      </c>
      <c r="B72" s="210" t="s">
        <v>961</v>
      </c>
      <c r="C72" s="211" t="s">
        <v>962</v>
      </c>
      <c r="D72" s="212">
        <v>1</v>
      </c>
      <c r="E72" s="212"/>
      <c r="F72" s="212">
        <v>1</v>
      </c>
      <c r="G72" s="212"/>
      <c r="H72" s="212"/>
      <c r="I72" s="212">
        <v>1</v>
      </c>
      <c r="J72" s="212"/>
      <c r="K72" s="212"/>
      <c r="L72" s="212">
        <v>1</v>
      </c>
      <c r="M72" s="212">
        <f t="shared" si="0"/>
        <v>4</v>
      </c>
      <c r="N72" s="213" t="s">
        <v>823</v>
      </c>
      <c r="O72" s="210"/>
      <c r="P72" s="214" t="s">
        <v>824</v>
      </c>
    </row>
    <row r="73" spans="1:16" s="199" customFormat="1">
      <c r="A73" s="209" t="s">
        <v>960</v>
      </c>
      <c r="B73" s="210" t="s">
        <v>963</v>
      </c>
      <c r="C73" s="211" t="s">
        <v>964</v>
      </c>
      <c r="D73" s="212"/>
      <c r="E73" s="212"/>
      <c r="F73" s="212">
        <v>1</v>
      </c>
      <c r="G73" s="212"/>
      <c r="H73" s="212"/>
      <c r="I73" s="212"/>
      <c r="J73" s="212"/>
      <c r="K73" s="212"/>
      <c r="L73" s="212"/>
      <c r="M73" s="212">
        <f t="shared" ref="M73:M136" si="1">SUM(D73:L73)</f>
        <v>1</v>
      </c>
      <c r="N73" s="213" t="s">
        <v>844</v>
      </c>
      <c r="O73" s="210"/>
      <c r="P73" s="214" t="s">
        <v>824</v>
      </c>
    </row>
    <row r="74" spans="1:16" s="199" customFormat="1">
      <c r="A74" s="209" t="s">
        <v>960</v>
      </c>
      <c r="B74" s="210" t="s">
        <v>965</v>
      </c>
      <c r="C74" s="211" t="s">
        <v>966</v>
      </c>
      <c r="D74" s="212"/>
      <c r="E74" s="212"/>
      <c r="F74" s="212">
        <v>1</v>
      </c>
      <c r="G74" s="212"/>
      <c r="H74" s="212"/>
      <c r="I74" s="212"/>
      <c r="J74" s="212"/>
      <c r="K74" s="212">
        <v>1</v>
      </c>
      <c r="L74" s="212"/>
      <c r="M74" s="212">
        <f t="shared" si="1"/>
        <v>2</v>
      </c>
      <c r="N74" s="213" t="s">
        <v>861</v>
      </c>
      <c r="O74" s="210"/>
      <c r="P74" s="214" t="s">
        <v>824</v>
      </c>
    </row>
    <row r="75" spans="1:16" s="199" customFormat="1">
      <c r="A75" s="209" t="s">
        <v>960</v>
      </c>
      <c r="B75" s="210" t="s">
        <v>967</v>
      </c>
      <c r="C75" s="211" t="s">
        <v>968</v>
      </c>
      <c r="D75" s="212"/>
      <c r="E75" s="212"/>
      <c r="F75" s="212">
        <v>1</v>
      </c>
      <c r="G75" s="212"/>
      <c r="H75" s="212"/>
      <c r="I75" s="212"/>
      <c r="J75" s="212"/>
      <c r="K75" s="212"/>
      <c r="L75" s="212"/>
      <c r="M75" s="212">
        <f t="shared" si="1"/>
        <v>1</v>
      </c>
      <c r="N75" s="213" t="s">
        <v>844</v>
      </c>
      <c r="O75" s="210"/>
      <c r="P75" s="214" t="s">
        <v>824</v>
      </c>
    </row>
    <row r="76" spans="1:16" s="199" customFormat="1">
      <c r="A76" s="209" t="s">
        <v>960</v>
      </c>
      <c r="B76" s="210" t="s">
        <v>969</v>
      </c>
      <c r="C76" s="211" t="s">
        <v>970</v>
      </c>
      <c r="D76" s="212"/>
      <c r="E76" s="212"/>
      <c r="F76" s="212">
        <v>1</v>
      </c>
      <c r="G76" s="212"/>
      <c r="H76" s="212"/>
      <c r="I76" s="212"/>
      <c r="J76" s="212"/>
      <c r="K76" s="212">
        <v>1</v>
      </c>
      <c r="L76" s="212"/>
      <c r="M76" s="212">
        <f t="shared" si="1"/>
        <v>2</v>
      </c>
      <c r="N76" s="213" t="s">
        <v>971</v>
      </c>
      <c r="O76" s="210"/>
      <c r="P76" s="214"/>
    </row>
    <row r="77" spans="1:16" s="199" customFormat="1">
      <c r="A77" s="209" t="s">
        <v>960</v>
      </c>
      <c r="B77" s="210" t="s">
        <v>972</v>
      </c>
      <c r="C77" s="211" t="s">
        <v>973</v>
      </c>
      <c r="D77" s="212"/>
      <c r="E77" s="212"/>
      <c r="F77" s="212">
        <v>1</v>
      </c>
      <c r="G77" s="212"/>
      <c r="H77" s="212"/>
      <c r="I77" s="212"/>
      <c r="J77" s="212"/>
      <c r="K77" s="212">
        <v>1</v>
      </c>
      <c r="L77" s="212"/>
      <c r="M77" s="212">
        <f t="shared" si="1"/>
        <v>2</v>
      </c>
      <c r="N77" s="213" t="s">
        <v>844</v>
      </c>
      <c r="O77" s="210"/>
      <c r="P77" s="214" t="s">
        <v>824</v>
      </c>
    </row>
    <row r="78" spans="1:16" s="199" customFormat="1">
      <c r="A78" s="209" t="s">
        <v>960</v>
      </c>
      <c r="B78" s="210" t="s">
        <v>974</v>
      </c>
      <c r="C78" s="211" t="s">
        <v>975</v>
      </c>
      <c r="D78" s="212"/>
      <c r="E78" s="212"/>
      <c r="F78" s="212"/>
      <c r="G78" s="212"/>
      <c r="H78" s="212"/>
      <c r="I78" s="212"/>
      <c r="J78" s="212"/>
      <c r="K78" s="212">
        <v>1</v>
      </c>
      <c r="L78" s="212"/>
      <c r="M78" s="212">
        <f t="shared" si="1"/>
        <v>1</v>
      </c>
      <c r="N78" s="213" t="s">
        <v>844</v>
      </c>
      <c r="O78" s="210"/>
      <c r="P78" s="214"/>
    </row>
    <row r="79" spans="1:16" s="199" customFormat="1">
      <c r="A79" s="209" t="s">
        <v>960</v>
      </c>
      <c r="B79" s="210" t="s">
        <v>976</v>
      </c>
      <c r="C79" s="211" t="s">
        <v>977</v>
      </c>
      <c r="D79" s="212"/>
      <c r="E79" s="212"/>
      <c r="F79" s="212">
        <v>1</v>
      </c>
      <c r="G79" s="212"/>
      <c r="H79" s="212"/>
      <c r="I79" s="212"/>
      <c r="J79" s="212"/>
      <c r="K79" s="212">
        <v>1</v>
      </c>
      <c r="L79" s="212"/>
      <c r="M79" s="212">
        <f t="shared" si="1"/>
        <v>2</v>
      </c>
      <c r="N79" s="213" t="s">
        <v>861</v>
      </c>
      <c r="O79" s="210"/>
      <c r="P79" s="214" t="s">
        <v>824</v>
      </c>
    </row>
    <row r="80" spans="1:16" s="199" customFormat="1">
      <c r="A80" s="209" t="s">
        <v>960</v>
      </c>
      <c r="B80" s="210" t="s">
        <v>978</v>
      </c>
      <c r="C80" s="211" t="s">
        <v>979</v>
      </c>
      <c r="D80" s="212"/>
      <c r="E80" s="212"/>
      <c r="F80" s="212">
        <v>1</v>
      </c>
      <c r="G80" s="212"/>
      <c r="H80" s="212"/>
      <c r="I80" s="212"/>
      <c r="J80" s="212"/>
      <c r="K80" s="212"/>
      <c r="L80" s="212"/>
      <c r="M80" s="212">
        <f t="shared" si="1"/>
        <v>1</v>
      </c>
      <c r="N80" s="213" t="s">
        <v>861</v>
      </c>
      <c r="O80" s="210"/>
      <c r="P80" s="214" t="s">
        <v>824</v>
      </c>
    </row>
    <row r="81" spans="1:16" s="199" customFormat="1">
      <c r="A81" s="209" t="s">
        <v>960</v>
      </c>
      <c r="B81" s="210" t="s">
        <v>980</v>
      </c>
      <c r="C81" s="211" t="s">
        <v>981</v>
      </c>
      <c r="D81" s="212"/>
      <c r="E81" s="212"/>
      <c r="F81" s="212">
        <v>1</v>
      </c>
      <c r="G81" s="212"/>
      <c r="H81" s="212"/>
      <c r="I81" s="212"/>
      <c r="J81" s="212"/>
      <c r="K81" s="212"/>
      <c r="L81" s="212"/>
      <c r="M81" s="212">
        <f t="shared" si="1"/>
        <v>1</v>
      </c>
      <c r="N81" s="213" t="s">
        <v>982</v>
      </c>
      <c r="O81" s="210"/>
      <c r="P81" s="214"/>
    </row>
    <row r="82" spans="1:16" s="199" customFormat="1">
      <c r="A82" s="209" t="s">
        <v>960</v>
      </c>
      <c r="B82" s="210" t="s">
        <v>983</v>
      </c>
      <c r="C82" s="211" t="s">
        <v>984</v>
      </c>
      <c r="D82" s="212"/>
      <c r="E82" s="212"/>
      <c r="F82" s="212"/>
      <c r="G82" s="212"/>
      <c r="H82" s="212"/>
      <c r="I82" s="212"/>
      <c r="J82" s="212"/>
      <c r="K82" s="212"/>
      <c r="L82" s="212"/>
      <c r="M82" s="212">
        <f t="shared" si="1"/>
        <v>0</v>
      </c>
      <c r="N82" s="213" t="s">
        <v>844</v>
      </c>
      <c r="O82" s="210"/>
      <c r="P82" s="214" t="s">
        <v>824</v>
      </c>
    </row>
    <row r="83" spans="1:16" s="199" customFormat="1">
      <c r="A83" s="209" t="s">
        <v>960</v>
      </c>
      <c r="B83" s="210" t="s">
        <v>985</v>
      </c>
      <c r="C83" s="211" t="s">
        <v>986</v>
      </c>
      <c r="D83" s="212">
        <v>1</v>
      </c>
      <c r="E83" s="212"/>
      <c r="F83" s="212"/>
      <c r="G83" s="212"/>
      <c r="H83" s="212"/>
      <c r="I83" s="212"/>
      <c r="J83" s="212"/>
      <c r="K83" s="212"/>
      <c r="L83" s="212"/>
      <c r="M83" s="212">
        <f t="shared" si="1"/>
        <v>1</v>
      </c>
      <c r="N83" s="213" t="s">
        <v>816</v>
      </c>
      <c r="O83" s="210"/>
      <c r="P83" s="214" t="s">
        <v>817</v>
      </c>
    </row>
    <row r="84" spans="1:16" s="199" customFormat="1">
      <c r="A84" s="209" t="s">
        <v>960</v>
      </c>
      <c r="B84" s="210" t="s">
        <v>987</v>
      </c>
      <c r="C84" s="211" t="s">
        <v>988</v>
      </c>
      <c r="D84" s="212"/>
      <c r="E84" s="212"/>
      <c r="F84" s="212">
        <v>1</v>
      </c>
      <c r="G84" s="212"/>
      <c r="H84" s="212"/>
      <c r="I84" s="212"/>
      <c r="J84" s="212"/>
      <c r="K84" s="212">
        <v>1</v>
      </c>
      <c r="L84" s="212"/>
      <c r="M84" s="212">
        <f t="shared" si="1"/>
        <v>2</v>
      </c>
      <c r="N84" s="213" t="s">
        <v>844</v>
      </c>
      <c r="O84" s="210"/>
      <c r="P84" s="214" t="s">
        <v>824</v>
      </c>
    </row>
    <row r="85" spans="1:16" s="199" customFormat="1">
      <c r="A85" s="209" t="s">
        <v>960</v>
      </c>
      <c r="B85" s="210" t="s">
        <v>989</v>
      </c>
      <c r="C85" s="211" t="s">
        <v>990</v>
      </c>
      <c r="D85" s="212"/>
      <c r="E85" s="212"/>
      <c r="F85" s="212"/>
      <c r="G85" s="212"/>
      <c r="H85" s="212"/>
      <c r="I85" s="212"/>
      <c r="J85" s="212"/>
      <c r="K85" s="212">
        <v>1</v>
      </c>
      <c r="L85" s="212"/>
      <c r="M85" s="212">
        <f t="shared" si="1"/>
        <v>1</v>
      </c>
      <c r="N85" s="213" t="s">
        <v>844</v>
      </c>
      <c r="O85" s="210"/>
      <c r="P85" s="214" t="s">
        <v>824</v>
      </c>
    </row>
    <row r="86" spans="1:16" s="199" customFormat="1">
      <c r="A86" s="209" t="s">
        <v>960</v>
      </c>
      <c r="B86" s="210" t="s">
        <v>991</v>
      </c>
      <c r="C86" s="211" t="s">
        <v>992</v>
      </c>
      <c r="D86" s="212"/>
      <c r="E86" s="212"/>
      <c r="F86" s="212">
        <v>1</v>
      </c>
      <c r="G86" s="212"/>
      <c r="H86" s="212"/>
      <c r="I86" s="212"/>
      <c r="J86" s="212"/>
      <c r="K86" s="212"/>
      <c r="L86" s="212"/>
      <c r="M86" s="212">
        <f t="shared" si="1"/>
        <v>1</v>
      </c>
      <c r="N86" s="213" t="s">
        <v>861</v>
      </c>
      <c r="O86" s="210"/>
      <c r="P86" s="214" t="s">
        <v>824</v>
      </c>
    </row>
    <row r="87" spans="1:16" s="199" customFormat="1">
      <c r="A87" s="209" t="s">
        <v>960</v>
      </c>
      <c r="B87" s="210" t="s">
        <v>993</v>
      </c>
      <c r="C87" s="211" t="s">
        <v>994</v>
      </c>
      <c r="D87" s="212"/>
      <c r="E87" s="212"/>
      <c r="F87" s="212"/>
      <c r="G87" s="212"/>
      <c r="H87" s="212"/>
      <c r="I87" s="212"/>
      <c r="J87" s="212"/>
      <c r="K87" s="212">
        <v>1</v>
      </c>
      <c r="L87" s="212"/>
      <c r="M87" s="212">
        <f t="shared" si="1"/>
        <v>1</v>
      </c>
      <c r="N87" s="213" t="s">
        <v>844</v>
      </c>
      <c r="O87" s="210"/>
      <c r="P87" s="214" t="s">
        <v>824</v>
      </c>
    </row>
    <row r="88" spans="1:16" s="199" customFormat="1">
      <c r="A88" s="209" t="s">
        <v>960</v>
      </c>
      <c r="B88" s="210" t="s">
        <v>995</v>
      </c>
      <c r="C88" s="211" t="s">
        <v>996</v>
      </c>
      <c r="D88" s="212"/>
      <c r="E88" s="212"/>
      <c r="F88" s="212">
        <v>1</v>
      </c>
      <c r="G88" s="212"/>
      <c r="H88" s="212"/>
      <c r="I88" s="212"/>
      <c r="J88" s="212"/>
      <c r="K88" s="212">
        <v>1</v>
      </c>
      <c r="L88" s="212"/>
      <c r="M88" s="212">
        <f t="shared" si="1"/>
        <v>2</v>
      </c>
      <c r="N88" s="213" t="s">
        <v>844</v>
      </c>
      <c r="O88" s="210"/>
      <c r="P88" s="214" t="s">
        <v>848</v>
      </c>
    </row>
    <row r="89" spans="1:16" s="199" customFormat="1">
      <c r="A89" s="209" t="s">
        <v>960</v>
      </c>
      <c r="B89" s="210" t="s">
        <v>997</v>
      </c>
      <c r="C89" s="211" t="s">
        <v>998</v>
      </c>
      <c r="D89" s="212"/>
      <c r="E89" s="212"/>
      <c r="F89" s="212"/>
      <c r="G89" s="212"/>
      <c r="H89" s="212"/>
      <c r="I89" s="212"/>
      <c r="J89" s="212"/>
      <c r="K89" s="212">
        <v>1</v>
      </c>
      <c r="L89" s="212"/>
      <c r="M89" s="212">
        <f t="shared" si="1"/>
        <v>1</v>
      </c>
      <c r="N89" s="213" t="s">
        <v>844</v>
      </c>
      <c r="O89" s="210"/>
      <c r="P89" s="214" t="s">
        <v>824</v>
      </c>
    </row>
    <row r="90" spans="1:16" s="199" customFormat="1">
      <c r="A90" s="209" t="s">
        <v>960</v>
      </c>
      <c r="B90" s="210" t="s">
        <v>999</v>
      </c>
      <c r="C90" s="211" t="s">
        <v>1000</v>
      </c>
      <c r="D90" s="212"/>
      <c r="E90" s="212"/>
      <c r="F90" s="212">
        <v>1</v>
      </c>
      <c r="G90" s="212"/>
      <c r="H90" s="212"/>
      <c r="I90" s="212"/>
      <c r="J90" s="212"/>
      <c r="K90" s="212"/>
      <c r="L90" s="212"/>
      <c r="M90" s="212">
        <f t="shared" si="1"/>
        <v>1</v>
      </c>
      <c r="N90" s="213" t="s">
        <v>844</v>
      </c>
      <c r="O90" s="210"/>
      <c r="P90" s="214" t="s">
        <v>824</v>
      </c>
    </row>
    <row r="91" spans="1:16" s="199" customFormat="1">
      <c r="A91" s="209" t="s">
        <v>960</v>
      </c>
      <c r="B91" s="210" t="s">
        <v>1001</v>
      </c>
      <c r="C91" s="211" t="s">
        <v>1002</v>
      </c>
      <c r="D91" s="212">
        <v>1</v>
      </c>
      <c r="E91" s="212"/>
      <c r="F91" s="212"/>
      <c r="G91" s="212"/>
      <c r="H91" s="212"/>
      <c r="I91" s="212"/>
      <c r="J91" s="212"/>
      <c r="K91" s="212"/>
      <c r="L91" s="212"/>
      <c r="M91" s="212">
        <f t="shared" si="1"/>
        <v>1</v>
      </c>
      <c r="N91" s="213" t="s">
        <v>823</v>
      </c>
      <c r="O91" s="210"/>
      <c r="P91" s="214" t="s">
        <v>824</v>
      </c>
    </row>
    <row r="92" spans="1:16" s="199" customFormat="1">
      <c r="A92" s="209" t="s">
        <v>960</v>
      </c>
      <c r="B92" s="210" t="s">
        <v>1003</v>
      </c>
      <c r="C92" s="211" t="s">
        <v>1004</v>
      </c>
      <c r="D92" s="212"/>
      <c r="E92" s="212"/>
      <c r="F92" s="212"/>
      <c r="G92" s="212"/>
      <c r="H92" s="212"/>
      <c r="I92" s="212"/>
      <c r="J92" s="212"/>
      <c r="K92" s="212">
        <v>1</v>
      </c>
      <c r="L92" s="212"/>
      <c r="M92" s="212">
        <f t="shared" si="1"/>
        <v>1</v>
      </c>
      <c r="N92" s="213" t="s">
        <v>861</v>
      </c>
      <c r="O92" s="210"/>
      <c r="P92" s="214" t="s">
        <v>824</v>
      </c>
    </row>
    <row r="93" spans="1:16" s="199" customFormat="1">
      <c r="A93" s="209" t="s">
        <v>960</v>
      </c>
      <c r="B93" s="210" t="s">
        <v>1005</v>
      </c>
      <c r="C93" s="211" t="s">
        <v>1006</v>
      </c>
      <c r="D93" s="212"/>
      <c r="E93" s="212"/>
      <c r="F93" s="212">
        <v>1</v>
      </c>
      <c r="G93" s="212"/>
      <c r="H93" s="212"/>
      <c r="I93" s="212"/>
      <c r="J93" s="212"/>
      <c r="K93" s="212">
        <v>1</v>
      </c>
      <c r="L93" s="212"/>
      <c r="M93" s="212">
        <f t="shared" si="1"/>
        <v>2</v>
      </c>
      <c r="N93" s="213" t="s">
        <v>861</v>
      </c>
      <c r="O93" s="210"/>
      <c r="P93" s="214" t="s">
        <v>824</v>
      </c>
    </row>
    <row r="94" spans="1:16" s="199" customFormat="1">
      <c r="A94" s="209" t="s">
        <v>960</v>
      </c>
      <c r="B94" s="210" t="s">
        <v>1007</v>
      </c>
      <c r="C94" s="211" t="s">
        <v>1008</v>
      </c>
      <c r="D94" s="212"/>
      <c r="E94" s="212"/>
      <c r="F94" s="212"/>
      <c r="G94" s="212"/>
      <c r="H94" s="212"/>
      <c r="I94" s="212"/>
      <c r="J94" s="212"/>
      <c r="K94" s="212">
        <v>1</v>
      </c>
      <c r="L94" s="212"/>
      <c r="M94" s="212">
        <f t="shared" si="1"/>
        <v>1</v>
      </c>
      <c r="N94" s="213" t="s">
        <v>844</v>
      </c>
      <c r="O94" s="210"/>
      <c r="P94" s="214" t="s">
        <v>824</v>
      </c>
    </row>
    <row r="95" spans="1:16" s="199" customFormat="1">
      <c r="A95" s="209" t="s">
        <v>960</v>
      </c>
      <c r="B95" s="210" t="s">
        <v>1009</v>
      </c>
      <c r="C95" s="211" t="s">
        <v>1010</v>
      </c>
      <c r="D95" s="212"/>
      <c r="E95" s="212"/>
      <c r="F95" s="212"/>
      <c r="G95" s="212"/>
      <c r="H95" s="212"/>
      <c r="I95" s="212"/>
      <c r="J95" s="212"/>
      <c r="K95" s="212">
        <v>1</v>
      </c>
      <c r="L95" s="212"/>
      <c r="M95" s="212">
        <f t="shared" si="1"/>
        <v>1</v>
      </c>
      <c r="N95" s="213" t="s">
        <v>844</v>
      </c>
      <c r="O95" s="210"/>
      <c r="P95" s="214" t="s">
        <v>824</v>
      </c>
    </row>
    <row r="96" spans="1:16" s="199" customFormat="1">
      <c r="A96" s="209" t="s">
        <v>960</v>
      </c>
      <c r="B96" s="210" t="s">
        <v>1011</v>
      </c>
      <c r="C96" s="211" t="s">
        <v>1012</v>
      </c>
      <c r="D96" s="212"/>
      <c r="E96" s="212"/>
      <c r="F96" s="212"/>
      <c r="G96" s="212"/>
      <c r="H96" s="212"/>
      <c r="I96" s="212"/>
      <c r="J96" s="212"/>
      <c r="K96" s="212"/>
      <c r="L96" s="212"/>
      <c r="M96" s="212">
        <f t="shared" si="1"/>
        <v>0</v>
      </c>
      <c r="N96" s="213" t="s">
        <v>823</v>
      </c>
      <c r="O96" s="210"/>
      <c r="P96" s="214" t="s">
        <v>817</v>
      </c>
    </row>
    <row r="97" spans="1:16" s="199" customFormat="1">
      <c r="A97" s="209" t="s">
        <v>960</v>
      </c>
      <c r="B97" s="210" t="s">
        <v>1013</v>
      </c>
      <c r="C97" s="211" t="s">
        <v>1014</v>
      </c>
      <c r="D97" s="212"/>
      <c r="E97" s="212"/>
      <c r="F97" s="212">
        <v>1</v>
      </c>
      <c r="G97" s="212"/>
      <c r="H97" s="212"/>
      <c r="I97" s="212"/>
      <c r="J97" s="212"/>
      <c r="K97" s="212">
        <v>1</v>
      </c>
      <c r="L97" s="212"/>
      <c r="M97" s="212">
        <f t="shared" si="1"/>
        <v>2</v>
      </c>
      <c r="N97" s="213" t="s">
        <v>844</v>
      </c>
      <c r="O97" s="210"/>
      <c r="P97" s="214" t="s">
        <v>824</v>
      </c>
    </row>
    <row r="98" spans="1:16" s="199" customFormat="1">
      <c r="A98" s="209" t="s">
        <v>960</v>
      </c>
      <c r="B98" s="210" t="s">
        <v>1015</v>
      </c>
      <c r="C98" s="211" t="s">
        <v>1016</v>
      </c>
      <c r="D98" s="212"/>
      <c r="E98" s="212"/>
      <c r="F98" s="212">
        <v>1</v>
      </c>
      <c r="G98" s="212"/>
      <c r="H98" s="212"/>
      <c r="I98" s="212"/>
      <c r="J98" s="212"/>
      <c r="K98" s="212">
        <v>1</v>
      </c>
      <c r="L98" s="212"/>
      <c r="M98" s="212">
        <f t="shared" si="1"/>
        <v>2</v>
      </c>
      <c r="N98" s="213" t="s">
        <v>844</v>
      </c>
      <c r="O98" s="210"/>
      <c r="P98" s="214" t="s">
        <v>824</v>
      </c>
    </row>
    <row r="99" spans="1:16" s="199" customFormat="1">
      <c r="A99" s="209" t="s">
        <v>960</v>
      </c>
      <c r="B99" s="210" t="s">
        <v>1017</v>
      </c>
      <c r="C99" s="211" t="s">
        <v>1018</v>
      </c>
      <c r="D99" s="212"/>
      <c r="E99" s="212"/>
      <c r="F99" s="212"/>
      <c r="G99" s="212"/>
      <c r="H99" s="212"/>
      <c r="I99" s="212"/>
      <c r="J99" s="212"/>
      <c r="K99" s="212">
        <v>1</v>
      </c>
      <c r="L99" s="212"/>
      <c r="M99" s="212">
        <f t="shared" si="1"/>
        <v>1</v>
      </c>
      <c r="N99" s="213" t="s">
        <v>844</v>
      </c>
      <c r="O99" s="210"/>
      <c r="P99" s="214" t="s">
        <v>824</v>
      </c>
    </row>
    <row r="100" spans="1:16" s="199" customFormat="1">
      <c r="A100" s="209" t="s">
        <v>960</v>
      </c>
      <c r="B100" s="210" t="s">
        <v>1019</v>
      </c>
      <c r="C100" s="211" t="s">
        <v>1020</v>
      </c>
      <c r="D100" s="212"/>
      <c r="E100" s="212"/>
      <c r="F100" s="212"/>
      <c r="G100" s="212"/>
      <c r="H100" s="212"/>
      <c r="I100" s="212"/>
      <c r="J100" s="212"/>
      <c r="K100" s="212"/>
      <c r="L100" s="212"/>
      <c r="M100" s="212">
        <f t="shared" si="1"/>
        <v>0</v>
      </c>
      <c r="N100" s="213" t="s">
        <v>844</v>
      </c>
      <c r="O100" s="210"/>
      <c r="P100" s="214" t="s">
        <v>824</v>
      </c>
    </row>
    <row r="101" spans="1:16" s="199" customFormat="1">
      <c r="A101" s="209" t="s">
        <v>960</v>
      </c>
      <c r="B101" s="210" t="s">
        <v>1021</v>
      </c>
      <c r="C101" s="211" t="s">
        <v>1022</v>
      </c>
      <c r="D101" s="212"/>
      <c r="E101" s="212"/>
      <c r="F101" s="212">
        <v>1</v>
      </c>
      <c r="G101" s="212"/>
      <c r="H101" s="212"/>
      <c r="I101" s="212"/>
      <c r="J101" s="212"/>
      <c r="K101" s="212">
        <v>1</v>
      </c>
      <c r="L101" s="212"/>
      <c r="M101" s="212">
        <f t="shared" si="1"/>
        <v>2</v>
      </c>
      <c r="N101" s="213" t="s">
        <v>844</v>
      </c>
      <c r="O101" s="210"/>
      <c r="P101" s="214" t="s">
        <v>824</v>
      </c>
    </row>
    <row r="102" spans="1:16" s="199" customFormat="1">
      <c r="A102" s="209" t="s">
        <v>960</v>
      </c>
      <c r="B102" s="210" t="s">
        <v>1023</v>
      </c>
      <c r="C102" s="211" t="s">
        <v>1024</v>
      </c>
      <c r="D102" s="212"/>
      <c r="E102" s="212"/>
      <c r="F102" s="212">
        <v>1</v>
      </c>
      <c r="G102" s="212"/>
      <c r="H102" s="212"/>
      <c r="I102" s="212"/>
      <c r="J102" s="212"/>
      <c r="K102" s="212"/>
      <c r="L102" s="212"/>
      <c r="M102" s="212">
        <f t="shared" si="1"/>
        <v>1</v>
      </c>
      <c r="N102" s="213" t="s">
        <v>844</v>
      </c>
      <c r="O102" s="210"/>
      <c r="P102" s="214" t="s">
        <v>824</v>
      </c>
    </row>
    <row r="103" spans="1:16" s="199" customFormat="1">
      <c r="A103" s="209" t="s">
        <v>960</v>
      </c>
      <c r="B103" s="210" t="s">
        <v>1025</v>
      </c>
      <c r="C103" s="211" t="s">
        <v>1026</v>
      </c>
      <c r="D103" s="212"/>
      <c r="E103" s="212"/>
      <c r="F103" s="212"/>
      <c r="G103" s="212"/>
      <c r="H103" s="212"/>
      <c r="I103" s="212"/>
      <c r="J103" s="212"/>
      <c r="K103" s="212"/>
      <c r="L103" s="212"/>
      <c r="M103" s="212">
        <f t="shared" si="1"/>
        <v>0</v>
      </c>
      <c r="N103" s="213" t="s">
        <v>844</v>
      </c>
      <c r="O103" s="210"/>
      <c r="P103" s="214" t="s">
        <v>848</v>
      </c>
    </row>
    <row r="104" spans="1:16" s="199" customFormat="1">
      <c r="A104" s="209" t="s">
        <v>960</v>
      </c>
      <c r="B104" s="210" t="s">
        <v>1027</v>
      </c>
      <c r="C104" s="211" t="s">
        <v>1028</v>
      </c>
      <c r="D104" s="212"/>
      <c r="E104" s="212"/>
      <c r="F104" s="212">
        <v>1</v>
      </c>
      <c r="G104" s="212"/>
      <c r="H104" s="212"/>
      <c r="I104" s="212"/>
      <c r="J104" s="212"/>
      <c r="K104" s="212"/>
      <c r="L104" s="212"/>
      <c r="M104" s="212">
        <f t="shared" si="1"/>
        <v>1</v>
      </c>
      <c r="N104" s="213" t="s">
        <v>861</v>
      </c>
      <c r="O104" s="210"/>
      <c r="P104" s="214" t="s">
        <v>824</v>
      </c>
    </row>
    <row r="105" spans="1:16" s="199" customFormat="1">
      <c r="A105" s="209" t="s">
        <v>960</v>
      </c>
      <c r="B105" s="210" t="s">
        <v>1029</v>
      </c>
      <c r="C105" s="211" t="s">
        <v>1030</v>
      </c>
      <c r="D105" s="212"/>
      <c r="E105" s="212"/>
      <c r="F105" s="212">
        <v>1</v>
      </c>
      <c r="G105" s="212"/>
      <c r="H105" s="212"/>
      <c r="I105" s="212"/>
      <c r="J105" s="212"/>
      <c r="K105" s="212">
        <v>1</v>
      </c>
      <c r="L105" s="212"/>
      <c r="M105" s="212">
        <f t="shared" si="1"/>
        <v>2</v>
      </c>
      <c r="N105" s="213" t="s">
        <v>861</v>
      </c>
      <c r="O105" s="210"/>
      <c r="P105" s="214" t="s">
        <v>824</v>
      </c>
    </row>
    <row r="106" spans="1:16" s="199" customFormat="1">
      <c r="A106" s="209" t="s">
        <v>960</v>
      </c>
      <c r="B106" s="210" t="s">
        <v>1031</v>
      </c>
      <c r="C106" s="211" t="s">
        <v>1032</v>
      </c>
      <c r="D106" s="212"/>
      <c r="E106" s="212"/>
      <c r="F106" s="212"/>
      <c r="G106" s="212"/>
      <c r="H106" s="212"/>
      <c r="I106" s="212"/>
      <c r="J106" s="212"/>
      <c r="K106" s="212">
        <v>1</v>
      </c>
      <c r="L106" s="212"/>
      <c r="M106" s="212">
        <f t="shared" si="1"/>
        <v>1</v>
      </c>
      <c r="N106" s="213" t="s">
        <v>844</v>
      </c>
      <c r="O106" s="210"/>
      <c r="P106" s="214" t="s">
        <v>824</v>
      </c>
    </row>
    <row r="107" spans="1:16" s="199" customFormat="1">
      <c r="A107" s="209" t="s">
        <v>960</v>
      </c>
      <c r="B107" s="210" t="s">
        <v>1033</v>
      </c>
      <c r="C107" s="211" t="s">
        <v>1034</v>
      </c>
      <c r="D107" s="212"/>
      <c r="E107" s="212"/>
      <c r="F107" s="212">
        <v>1</v>
      </c>
      <c r="G107" s="212"/>
      <c r="H107" s="212"/>
      <c r="I107" s="212"/>
      <c r="J107" s="212"/>
      <c r="K107" s="212"/>
      <c r="L107" s="212"/>
      <c r="M107" s="212">
        <f t="shared" si="1"/>
        <v>1</v>
      </c>
      <c r="N107" s="213" t="s">
        <v>847</v>
      </c>
      <c r="O107" s="210"/>
      <c r="P107" s="214" t="s">
        <v>834</v>
      </c>
    </row>
    <row r="108" spans="1:16" s="199" customFormat="1">
      <c r="A108" s="209" t="s">
        <v>960</v>
      </c>
      <c r="B108" s="210" t="s">
        <v>1035</v>
      </c>
      <c r="C108" s="211" t="s">
        <v>1036</v>
      </c>
      <c r="D108" s="212"/>
      <c r="E108" s="212"/>
      <c r="F108" s="212">
        <v>1</v>
      </c>
      <c r="G108" s="212"/>
      <c r="H108" s="212"/>
      <c r="I108" s="212"/>
      <c r="J108" s="212"/>
      <c r="K108" s="212"/>
      <c r="L108" s="212"/>
      <c r="M108" s="212">
        <f t="shared" si="1"/>
        <v>1</v>
      </c>
      <c r="N108" s="213" t="s">
        <v>1037</v>
      </c>
      <c r="O108" s="210"/>
      <c r="P108" s="214"/>
    </row>
    <row r="109" spans="1:16" s="199" customFormat="1" ht="25.5">
      <c r="A109" s="209" t="s">
        <v>960</v>
      </c>
      <c r="B109" s="210" t="s">
        <v>1038</v>
      </c>
      <c r="C109" s="211" t="s">
        <v>1039</v>
      </c>
      <c r="D109" s="212">
        <v>1</v>
      </c>
      <c r="E109" s="212"/>
      <c r="F109" s="212"/>
      <c r="G109" s="212"/>
      <c r="H109" s="212"/>
      <c r="I109" s="212"/>
      <c r="J109" s="212"/>
      <c r="K109" s="212"/>
      <c r="L109" s="212"/>
      <c r="M109" s="212">
        <f t="shared" si="1"/>
        <v>1</v>
      </c>
      <c r="N109" s="213" t="s">
        <v>885</v>
      </c>
      <c r="O109" s="210"/>
      <c r="P109" s="214" t="s">
        <v>1040</v>
      </c>
    </row>
    <row r="110" spans="1:16" s="199" customFormat="1">
      <c r="A110" s="209" t="s">
        <v>960</v>
      </c>
      <c r="B110" s="210" t="s">
        <v>1041</v>
      </c>
      <c r="C110" s="211" t="s">
        <v>1042</v>
      </c>
      <c r="D110" s="212"/>
      <c r="E110" s="212"/>
      <c r="F110" s="212">
        <v>1</v>
      </c>
      <c r="G110" s="212"/>
      <c r="H110" s="212"/>
      <c r="I110" s="212"/>
      <c r="J110" s="212"/>
      <c r="K110" s="212">
        <v>1</v>
      </c>
      <c r="L110" s="212"/>
      <c r="M110" s="212">
        <f t="shared" si="1"/>
        <v>2</v>
      </c>
      <c r="N110" s="213" t="s">
        <v>844</v>
      </c>
      <c r="O110" s="210"/>
      <c r="P110" s="214" t="s">
        <v>824</v>
      </c>
    </row>
    <row r="111" spans="1:16" s="199" customFormat="1">
      <c r="A111" s="209" t="s">
        <v>960</v>
      </c>
      <c r="B111" s="210" t="s">
        <v>1043</v>
      </c>
      <c r="C111" s="211" t="s">
        <v>1044</v>
      </c>
      <c r="D111" s="212"/>
      <c r="E111" s="212"/>
      <c r="F111" s="212"/>
      <c r="G111" s="212"/>
      <c r="H111" s="212"/>
      <c r="I111" s="212"/>
      <c r="J111" s="212"/>
      <c r="K111" s="212">
        <v>1</v>
      </c>
      <c r="L111" s="212"/>
      <c r="M111" s="212">
        <f t="shared" si="1"/>
        <v>1</v>
      </c>
      <c r="N111" s="213" t="s">
        <v>844</v>
      </c>
      <c r="O111" s="210"/>
      <c r="P111" s="214" t="s">
        <v>824</v>
      </c>
    </row>
    <row r="112" spans="1:16" s="199" customFormat="1">
      <c r="A112" s="209" t="s">
        <v>960</v>
      </c>
      <c r="B112" s="210" t="s">
        <v>1045</v>
      </c>
      <c r="C112" s="211" t="s">
        <v>1046</v>
      </c>
      <c r="D112" s="212"/>
      <c r="E112" s="212"/>
      <c r="F112" s="212">
        <v>1</v>
      </c>
      <c r="G112" s="212"/>
      <c r="H112" s="212"/>
      <c r="I112" s="212"/>
      <c r="J112" s="212"/>
      <c r="K112" s="212"/>
      <c r="L112" s="212"/>
      <c r="M112" s="212">
        <f t="shared" si="1"/>
        <v>1</v>
      </c>
      <c r="N112" s="213" t="s">
        <v>861</v>
      </c>
      <c r="O112" s="210"/>
      <c r="P112" s="214" t="s">
        <v>824</v>
      </c>
    </row>
    <row r="113" spans="1:16" s="199" customFormat="1">
      <c r="A113" s="209" t="s">
        <v>960</v>
      </c>
      <c r="B113" s="210" t="s">
        <v>1047</v>
      </c>
      <c r="C113" s="211" t="s">
        <v>1048</v>
      </c>
      <c r="D113" s="212"/>
      <c r="E113" s="212"/>
      <c r="F113" s="212">
        <v>1</v>
      </c>
      <c r="G113" s="212"/>
      <c r="H113" s="212"/>
      <c r="I113" s="212"/>
      <c r="J113" s="212"/>
      <c r="K113" s="212">
        <v>1</v>
      </c>
      <c r="L113" s="212"/>
      <c r="M113" s="212">
        <f t="shared" si="1"/>
        <v>2</v>
      </c>
      <c r="N113" s="213" t="s">
        <v>844</v>
      </c>
      <c r="O113" s="210"/>
      <c r="P113" s="214" t="s">
        <v>848</v>
      </c>
    </row>
    <row r="114" spans="1:16" s="199" customFormat="1">
      <c r="A114" s="209" t="s">
        <v>960</v>
      </c>
      <c r="B114" s="210" t="s">
        <v>1049</v>
      </c>
      <c r="C114" s="211" t="s">
        <v>1050</v>
      </c>
      <c r="D114" s="212"/>
      <c r="E114" s="212"/>
      <c r="F114" s="212">
        <v>1</v>
      </c>
      <c r="G114" s="212"/>
      <c r="H114" s="212"/>
      <c r="I114" s="212"/>
      <c r="J114" s="212"/>
      <c r="K114" s="212">
        <v>1</v>
      </c>
      <c r="L114" s="212"/>
      <c r="M114" s="212">
        <f t="shared" si="1"/>
        <v>2</v>
      </c>
      <c r="N114" s="213" t="s">
        <v>844</v>
      </c>
      <c r="O114" s="210"/>
      <c r="P114" s="214" t="s">
        <v>824</v>
      </c>
    </row>
    <row r="115" spans="1:16" s="199" customFormat="1">
      <c r="A115" s="209" t="s">
        <v>960</v>
      </c>
      <c r="B115" s="210" t="s">
        <v>1051</v>
      </c>
      <c r="C115" s="211" t="s">
        <v>1052</v>
      </c>
      <c r="D115" s="212"/>
      <c r="E115" s="212"/>
      <c r="F115" s="212">
        <v>1</v>
      </c>
      <c r="G115" s="212"/>
      <c r="H115" s="212"/>
      <c r="I115" s="212"/>
      <c r="J115" s="212"/>
      <c r="K115" s="212">
        <v>1</v>
      </c>
      <c r="L115" s="212"/>
      <c r="M115" s="212">
        <f t="shared" si="1"/>
        <v>2</v>
      </c>
      <c r="N115" s="213" t="s">
        <v>844</v>
      </c>
      <c r="O115" s="210"/>
      <c r="P115" s="214" t="s">
        <v>824</v>
      </c>
    </row>
    <row r="116" spans="1:16" s="199" customFormat="1">
      <c r="A116" s="209" t="s">
        <v>960</v>
      </c>
      <c r="B116" s="210" t="s">
        <v>1053</v>
      </c>
      <c r="C116" s="211" t="s">
        <v>1054</v>
      </c>
      <c r="D116" s="212"/>
      <c r="E116" s="212"/>
      <c r="F116" s="212"/>
      <c r="G116" s="212"/>
      <c r="H116" s="212"/>
      <c r="I116" s="212"/>
      <c r="J116" s="212"/>
      <c r="K116" s="212">
        <v>1</v>
      </c>
      <c r="L116" s="212"/>
      <c r="M116" s="212">
        <f t="shared" si="1"/>
        <v>1</v>
      </c>
      <c r="N116" s="213" t="s">
        <v>1037</v>
      </c>
      <c r="O116" s="210"/>
      <c r="P116" s="214"/>
    </row>
    <row r="117" spans="1:16" s="199" customFormat="1">
      <c r="A117" s="209" t="s">
        <v>960</v>
      </c>
      <c r="B117" s="210" t="s">
        <v>1055</v>
      </c>
      <c r="C117" s="211" t="s">
        <v>1056</v>
      </c>
      <c r="D117" s="212"/>
      <c r="E117" s="212"/>
      <c r="F117" s="212"/>
      <c r="G117" s="212"/>
      <c r="H117" s="212"/>
      <c r="I117" s="212"/>
      <c r="J117" s="212"/>
      <c r="K117" s="212"/>
      <c r="L117" s="212"/>
      <c r="M117" s="212">
        <f t="shared" si="1"/>
        <v>0</v>
      </c>
      <c r="N117" s="213" t="s">
        <v>844</v>
      </c>
      <c r="O117" s="210"/>
      <c r="P117" s="214" t="s">
        <v>824</v>
      </c>
    </row>
    <row r="118" spans="1:16" s="199" customFormat="1">
      <c r="A118" s="209" t="s">
        <v>960</v>
      </c>
      <c r="B118" s="210" t="s">
        <v>1057</v>
      </c>
      <c r="C118" s="211" t="s">
        <v>1058</v>
      </c>
      <c r="D118" s="212"/>
      <c r="E118" s="212"/>
      <c r="F118" s="212">
        <v>1</v>
      </c>
      <c r="G118" s="212"/>
      <c r="H118" s="212"/>
      <c r="I118" s="212"/>
      <c r="J118" s="212"/>
      <c r="K118" s="212"/>
      <c r="L118" s="212"/>
      <c r="M118" s="212">
        <f t="shared" si="1"/>
        <v>1</v>
      </c>
      <c r="N118" s="213" t="s">
        <v>844</v>
      </c>
      <c r="O118" s="210"/>
      <c r="P118" s="214" t="s">
        <v>824</v>
      </c>
    </row>
    <row r="119" spans="1:16" s="199" customFormat="1">
      <c r="A119" s="209" t="s">
        <v>960</v>
      </c>
      <c r="B119" s="210" t="s">
        <v>1059</v>
      </c>
      <c r="C119" s="211" t="s">
        <v>1060</v>
      </c>
      <c r="D119" s="212"/>
      <c r="E119" s="212"/>
      <c r="F119" s="212"/>
      <c r="G119" s="212"/>
      <c r="H119" s="212"/>
      <c r="I119" s="212"/>
      <c r="J119" s="212"/>
      <c r="K119" s="212">
        <v>1</v>
      </c>
      <c r="L119" s="212"/>
      <c r="M119" s="212">
        <f t="shared" si="1"/>
        <v>1</v>
      </c>
      <c r="N119" s="213" t="s">
        <v>844</v>
      </c>
      <c r="O119" s="210"/>
      <c r="P119" s="214" t="s">
        <v>824</v>
      </c>
    </row>
    <row r="120" spans="1:16" s="199" customFormat="1">
      <c r="A120" s="209" t="s">
        <v>960</v>
      </c>
      <c r="B120" s="210" t="s">
        <v>1061</v>
      </c>
      <c r="C120" s="211" t="s">
        <v>1062</v>
      </c>
      <c r="D120" s="212"/>
      <c r="E120" s="212"/>
      <c r="F120" s="212">
        <v>1</v>
      </c>
      <c r="G120" s="212"/>
      <c r="H120" s="212"/>
      <c r="I120" s="212"/>
      <c r="J120" s="212"/>
      <c r="K120" s="212"/>
      <c r="L120" s="212"/>
      <c r="M120" s="212">
        <f t="shared" si="1"/>
        <v>1</v>
      </c>
      <c r="N120" s="213" t="s">
        <v>844</v>
      </c>
      <c r="O120" s="210"/>
      <c r="P120" s="214" t="s">
        <v>824</v>
      </c>
    </row>
    <row r="121" spans="1:16" s="199" customFormat="1">
      <c r="A121" s="209" t="s">
        <v>960</v>
      </c>
      <c r="B121" s="210" t="s">
        <v>1063</v>
      </c>
      <c r="C121" s="211" t="s">
        <v>1064</v>
      </c>
      <c r="D121" s="212"/>
      <c r="E121" s="212"/>
      <c r="F121" s="212">
        <v>1</v>
      </c>
      <c r="G121" s="212"/>
      <c r="H121" s="212"/>
      <c r="I121" s="212"/>
      <c r="J121" s="212"/>
      <c r="K121" s="212">
        <v>1</v>
      </c>
      <c r="L121" s="212"/>
      <c r="M121" s="212">
        <f t="shared" si="1"/>
        <v>2</v>
      </c>
      <c r="N121" s="213" t="s">
        <v>844</v>
      </c>
      <c r="O121" s="210"/>
      <c r="P121" s="214" t="s">
        <v>824</v>
      </c>
    </row>
    <row r="122" spans="1:16" s="199" customFormat="1">
      <c r="A122" s="209" t="s">
        <v>960</v>
      </c>
      <c r="B122" s="210" t="s">
        <v>1065</v>
      </c>
      <c r="C122" s="211" t="s">
        <v>1066</v>
      </c>
      <c r="D122" s="212"/>
      <c r="E122" s="212"/>
      <c r="F122" s="212">
        <v>1</v>
      </c>
      <c r="G122" s="212"/>
      <c r="H122" s="212"/>
      <c r="I122" s="212"/>
      <c r="J122" s="212"/>
      <c r="K122" s="212">
        <v>1</v>
      </c>
      <c r="L122" s="212"/>
      <c r="M122" s="212">
        <f t="shared" si="1"/>
        <v>2</v>
      </c>
      <c r="N122" s="213" t="s">
        <v>844</v>
      </c>
      <c r="O122" s="210"/>
      <c r="P122" s="214" t="s">
        <v>824</v>
      </c>
    </row>
    <row r="123" spans="1:16" s="199" customFormat="1">
      <c r="A123" s="209" t="s">
        <v>960</v>
      </c>
      <c r="B123" s="210" t="s">
        <v>1067</v>
      </c>
      <c r="C123" s="211" t="s">
        <v>1068</v>
      </c>
      <c r="D123" s="212"/>
      <c r="E123" s="212"/>
      <c r="F123" s="212">
        <v>1</v>
      </c>
      <c r="G123" s="212"/>
      <c r="H123" s="212"/>
      <c r="I123" s="212"/>
      <c r="J123" s="212"/>
      <c r="K123" s="212">
        <v>1</v>
      </c>
      <c r="L123" s="212"/>
      <c r="M123" s="212">
        <f t="shared" si="1"/>
        <v>2</v>
      </c>
      <c r="N123" s="213" t="s">
        <v>844</v>
      </c>
      <c r="O123" s="210"/>
      <c r="P123" s="214" t="s">
        <v>824</v>
      </c>
    </row>
    <row r="124" spans="1:16" s="199" customFormat="1">
      <c r="A124" s="209" t="s">
        <v>960</v>
      </c>
      <c r="B124" s="210" t="s">
        <v>1069</v>
      </c>
      <c r="C124" s="211" t="s">
        <v>1070</v>
      </c>
      <c r="D124" s="212"/>
      <c r="E124" s="212"/>
      <c r="F124" s="212"/>
      <c r="G124" s="212"/>
      <c r="H124" s="212"/>
      <c r="I124" s="212"/>
      <c r="J124" s="212"/>
      <c r="K124" s="212">
        <v>1</v>
      </c>
      <c r="L124" s="212"/>
      <c r="M124" s="212">
        <f t="shared" si="1"/>
        <v>1</v>
      </c>
      <c r="N124" s="213" t="s">
        <v>844</v>
      </c>
      <c r="O124" s="210"/>
      <c r="P124" s="214" t="s">
        <v>824</v>
      </c>
    </row>
    <row r="125" spans="1:16" s="199" customFormat="1">
      <c r="A125" s="209" t="s">
        <v>960</v>
      </c>
      <c r="B125" s="210" t="s">
        <v>1071</v>
      </c>
      <c r="C125" s="211" t="s">
        <v>1072</v>
      </c>
      <c r="D125" s="212"/>
      <c r="E125" s="212"/>
      <c r="F125" s="212"/>
      <c r="G125" s="212"/>
      <c r="H125" s="212"/>
      <c r="I125" s="212"/>
      <c r="J125" s="212"/>
      <c r="K125" s="212">
        <v>1</v>
      </c>
      <c r="L125" s="212"/>
      <c r="M125" s="212">
        <f t="shared" si="1"/>
        <v>1</v>
      </c>
      <c r="N125" s="213" t="s">
        <v>844</v>
      </c>
      <c r="O125" s="210"/>
      <c r="P125" s="214" t="s">
        <v>824</v>
      </c>
    </row>
    <row r="126" spans="1:16" s="199" customFormat="1">
      <c r="A126" s="209" t="s">
        <v>960</v>
      </c>
      <c r="B126" s="210" t="s">
        <v>1073</v>
      </c>
      <c r="C126" s="211" t="s">
        <v>1074</v>
      </c>
      <c r="D126" s="212">
        <v>1</v>
      </c>
      <c r="E126" s="212"/>
      <c r="F126" s="212"/>
      <c r="G126" s="212"/>
      <c r="H126" s="212"/>
      <c r="I126" s="212"/>
      <c r="J126" s="212"/>
      <c r="K126" s="212"/>
      <c r="L126" s="212"/>
      <c r="M126" s="212">
        <f t="shared" si="1"/>
        <v>1</v>
      </c>
      <c r="N126" s="213" t="s">
        <v>816</v>
      </c>
      <c r="O126" s="210"/>
      <c r="P126" s="214" t="s">
        <v>848</v>
      </c>
    </row>
    <row r="127" spans="1:16" s="199" customFormat="1">
      <c r="A127" s="209" t="s">
        <v>960</v>
      </c>
      <c r="B127" s="210" t="s">
        <v>1075</v>
      </c>
      <c r="C127" s="211" t="s">
        <v>1076</v>
      </c>
      <c r="D127" s="212"/>
      <c r="E127" s="212"/>
      <c r="F127" s="212"/>
      <c r="G127" s="212"/>
      <c r="H127" s="212"/>
      <c r="I127" s="212"/>
      <c r="J127" s="212"/>
      <c r="K127" s="212"/>
      <c r="L127" s="212"/>
      <c r="M127" s="212">
        <f t="shared" si="1"/>
        <v>0</v>
      </c>
      <c r="N127" s="213" t="s">
        <v>823</v>
      </c>
      <c r="O127" s="210"/>
      <c r="P127" s="214" t="s">
        <v>848</v>
      </c>
    </row>
    <row r="128" spans="1:16" s="199" customFormat="1">
      <c r="A128" s="209" t="s">
        <v>960</v>
      </c>
      <c r="B128" s="210" t="s">
        <v>1077</v>
      </c>
      <c r="C128" s="211" t="s">
        <v>1078</v>
      </c>
      <c r="D128" s="212"/>
      <c r="E128" s="212"/>
      <c r="F128" s="212">
        <v>1</v>
      </c>
      <c r="G128" s="212"/>
      <c r="H128" s="212"/>
      <c r="I128" s="212"/>
      <c r="J128" s="212"/>
      <c r="K128" s="212">
        <v>1</v>
      </c>
      <c r="L128" s="212"/>
      <c r="M128" s="212">
        <f t="shared" si="1"/>
        <v>2</v>
      </c>
      <c r="N128" s="213" t="s">
        <v>861</v>
      </c>
      <c r="O128" s="210"/>
      <c r="P128" s="214" t="s">
        <v>848</v>
      </c>
    </row>
    <row r="129" spans="1:16" s="199" customFormat="1">
      <c r="A129" s="209" t="s">
        <v>960</v>
      </c>
      <c r="B129" s="210" t="s">
        <v>1079</v>
      </c>
      <c r="C129" s="211" t="s">
        <v>1080</v>
      </c>
      <c r="D129" s="212"/>
      <c r="E129" s="212"/>
      <c r="F129" s="212"/>
      <c r="G129" s="212"/>
      <c r="H129" s="212"/>
      <c r="I129" s="212"/>
      <c r="J129" s="212"/>
      <c r="K129" s="212">
        <v>1</v>
      </c>
      <c r="L129" s="212"/>
      <c r="M129" s="212">
        <f t="shared" si="1"/>
        <v>1</v>
      </c>
      <c r="N129" s="213" t="s">
        <v>844</v>
      </c>
      <c r="O129" s="210"/>
      <c r="P129" s="214" t="s">
        <v>824</v>
      </c>
    </row>
    <row r="130" spans="1:16" s="199" customFormat="1">
      <c r="A130" s="209" t="s">
        <v>960</v>
      </c>
      <c r="B130" s="210" t="s">
        <v>1081</v>
      </c>
      <c r="C130" s="211" t="s">
        <v>1082</v>
      </c>
      <c r="D130" s="212"/>
      <c r="E130" s="212"/>
      <c r="F130" s="212">
        <v>1</v>
      </c>
      <c r="G130" s="212"/>
      <c r="H130" s="212"/>
      <c r="I130" s="212"/>
      <c r="J130" s="212"/>
      <c r="K130" s="212"/>
      <c r="L130" s="212"/>
      <c r="M130" s="212">
        <f t="shared" si="1"/>
        <v>1</v>
      </c>
      <c r="N130" s="213" t="s">
        <v>861</v>
      </c>
      <c r="O130" s="210"/>
      <c r="P130" s="214" t="s">
        <v>824</v>
      </c>
    </row>
    <row r="131" spans="1:16" s="199" customFormat="1">
      <c r="A131" s="209" t="s">
        <v>960</v>
      </c>
      <c r="B131" s="210" t="s">
        <v>1083</v>
      </c>
      <c r="C131" s="211" t="s">
        <v>1084</v>
      </c>
      <c r="D131" s="212"/>
      <c r="E131" s="212"/>
      <c r="F131" s="212"/>
      <c r="G131" s="212"/>
      <c r="H131" s="212"/>
      <c r="I131" s="212"/>
      <c r="J131" s="212"/>
      <c r="K131" s="212"/>
      <c r="L131" s="212"/>
      <c r="M131" s="212">
        <f t="shared" si="1"/>
        <v>0</v>
      </c>
      <c r="N131" s="213" t="s">
        <v>844</v>
      </c>
      <c r="O131" s="210"/>
      <c r="P131" s="214" t="s">
        <v>824</v>
      </c>
    </row>
    <row r="132" spans="1:16" s="199" customFormat="1">
      <c r="A132" s="209" t="s">
        <v>960</v>
      </c>
      <c r="B132" s="210" t="s">
        <v>1085</v>
      </c>
      <c r="C132" s="211" t="s">
        <v>1086</v>
      </c>
      <c r="D132" s="212"/>
      <c r="E132" s="212"/>
      <c r="F132" s="212"/>
      <c r="G132" s="212"/>
      <c r="H132" s="212"/>
      <c r="I132" s="212"/>
      <c r="J132" s="212"/>
      <c r="K132" s="212">
        <v>1</v>
      </c>
      <c r="L132" s="212"/>
      <c r="M132" s="212">
        <f t="shared" si="1"/>
        <v>1</v>
      </c>
      <c r="N132" s="213" t="s">
        <v>844</v>
      </c>
      <c r="O132" s="210"/>
      <c r="P132" s="214" t="s">
        <v>824</v>
      </c>
    </row>
    <row r="133" spans="1:16" s="199" customFormat="1">
      <c r="A133" s="209" t="s">
        <v>960</v>
      </c>
      <c r="B133" s="210" t="s">
        <v>1087</v>
      </c>
      <c r="C133" s="211" t="s">
        <v>1088</v>
      </c>
      <c r="D133" s="212"/>
      <c r="E133" s="212"/>
      <c r="F133" s="212"/>
      <c r="G133" s="212"/>
      <c r="H133" s="212"/>
      <c r="I133" s="212"/>
      <c r="J133" s="212"/>
      <c r="K133" s="212">
        <v>1</v>
      </c>
      <c r="L133" s="212"/>
      <c r="M133" s="212">
        <f t="shared" si="1"/>
        <v>1</v>
      </c>
      <c r="N133" s="213" t="s">
        <v>844</v>
      </c>
      <c r="O133" s="210"/>
      <c r="P133" s="214" t="s">
        <v>824</v>
      </c>
    </row>
    <row r="134" spans="1:16" s="199" customFormat="1">
      <c r="A134" s="209" t="s">
        <v>960</v>
      </c>
      <c r="B134" s="210" t="s">
        <v>1089</v>
      </c>
      <c r="C134" s="211" t="s">
        <v>1090</v>
      </c>
      <c r="D134" s="212"/>
      <c r="E134" s="212"/>
      <c r="F134" s="212"/>
      <c r="G134" s="212"/>
      <c r="H134" s="212"/>
      <c r="I134" s="212"/>
      <c r="J134" s="212"/>
      <c r="K134" s="212">
        <v>1</v>
      </c>
      <c r="L134" s="212"/>
      <c r="M134" s="212">
        <f t="shared" si="1"/>
        <v>1</v>
      </c>
      <c r="N134" s="213" t="s">
        <v>844</v>
      </c>
      <c r="O134" s="210"/>
      <c r="P134" s="214" t="s">
        <v>824</v>
      </c>
    </row>
    <row r="135" spans="1:16" s="199" customFormat="1">
      <c r="A135" s="209" t="s">
        <v>960</v>
      </c>
      <c r="B135" s="210" t="s">
        <v>1091</v>
      </c>
      <c r="C135" s="211" t="s">
        <v>1092</v>
      </c>
      <c r="D135" s="212"/>
      <c r="E135" s="212"/>
      <c r="F135" s="212"/>
      <c r="G135" s="212"/>
      <c r="H135" s="212"/>
      <c r="I135" s="212"/>
      <c r="J135" s="212"/>
      <c r="K135" s="212">
        <v>1</v>
      </c>
      <c r="L135" s="212"/>
      <c r="M135" s="212">
        <f t="shared" si="1"/>
        <v>1</v>
      </c>
      <c r="N135" s="213" t="s">
        <v>844</v>
      </c>
      <c r="O135" s="210"/>
      <c r="P135" s="214" t="s">
        <v>824</v>
      </c>
    </row>
    <row r="136" spans="1:16" s="199" customFormat="1">
      <c r="A136" s="209" t="s">
        <v>960</v>
      </c>
      <c r="B136" s="210" t="s">
        <v>1093</v>
      </c>
      <c r="C136" s="211" t="s">
        <v>1094</v>
      </c>
      <c r="D136" s="212"/>
      <c r="E136" s="212"/>
      <c r="F136" s="212">
        <v>1</v>
      </c>
      <c r="G136" s="212"/>
      <c r="H136" s="212"/>
      <c r="I136" s="212"/>
      <c r="J136" s="212"/>
      <c r="K136" s="212"/>
      <c r="L136" s="212"/>
      <c r="M136" s="212">
        <f t="shared" si="1"/>
        <v>1</v>
      </c>
      <c r="N136" s="213" t="s">
        <v>844</v>
      </c>
      <c r="O136" s="210"/>
      <c r="P136" s="214" t="s">
        <v>824</v>
      </c>
    </row>
    <row r="137" spans="1:16" s="199" customFormat="1">
      <c r="A137" s="209" t="s">
        <v>960</v>
      </c>
      <c r="B137" s="210" t="s">
        <v>1095</v>
      </c>
      <c r="C137" s="211" t="s">
        <v>1096</v>
      </c>
      <c r="D137" s="212"/>
      <c r="E137" s="212"/>
      <c r="F137" s="212"/>
      <c r="G137" s="212"/>
      <c r="H137" s="212"/>
      <c r="I137" s="212"/>
      <c r="J137" s="212"/>
      <c r="K137" s="212">
        <v>1</v>
      </c>
      <c r="L137" s="212"/>
      <c r="M137" s="212">
        <f t="shared" ref="M137:M200" si="2">SUM(D137:L137)</f>
        <v>1</v>
      </c>
      <c r="N137" s="213" t="s">
        <v>861</v>
      </c>
      <c r="O137" s="210"/>
      <c r="P137" s="214" t="s">
        <v>824</v>
      </c>
    </row>
    <row r="138" spans="1:16" s="199" customFormat="1">
      <c r="A138" s="209" t="s">
        <v>960</v>
      </c>
      <c r="B138" s="210" t="s">
        <v>1097</v>
      </c>
      <c r="C138" s="211" t="s">
        <v>1098</v>
      </c>
      <c r="D138" s="212"/>
      <c r="E138" s="212"/>
      <c r="F138" s="212"/>
      <c r="G138" s="212"/>
      <c r="H138" s="212"/>
      <c r="I138" s="212"/>
      <c r="J138" s="212"/>
      <c r="K138" s="212"/>
      <c r="L138" s="212"/>
      <c r="M138" s="212">
        <f t="shared" si="2"/>
        <v>0</v>
      </c>
      <c r="N138" s="213" t="s">
        <v>844</v>
      </c>
      <c r="O138" s="210"/>
      <c r="P138" s="214" t="s">
        <v>824</v>
      </c>
    </row>
    <row r="139" spans="1:16" s="199" customFormat="1">
      <c r="A139" s="209" t="s">
        <v>960</v>
      </c>
      <c r="B139" s="210" t="s">
        <v>1099</v>
      </c>
      <c r="C139" s="211" t="s">
        <v>1100</v>
      </c>
      <c r="D139" s="212"/>
      <c r="E139" s="212"/>
      <c r="F139" s="212"/>
      <c r="G139" s="212"/>
      <c r="H139" s="212"/>
      <c r="I139" s="212"/>
      <c r="J139" s="212"/>
      <c r="K139" s="212">
        <v>1</v>
      </c>
      <c r="L139" s="212"/>
      <c r="M139" s="212">
        <f t="shared" si="2"/>
        <v>1</v>
      </c>
      <c r="N139" s="213" t="s">
        <v>844</v>
      </c>
      <c r="O139" s="210"/>
      <c r="P139" s="214" t="s">
        <v>824</v>
      </c>
    </row>
    <row r="140" spans="1:16" s="199" customFormat="1">
      <c r="A140" s="209" t="s">
        <v>960</v>
      </c>
      <c r="B140" s="210" t="s">
        <v>1101</v>
      </c>
      <c r="C140" s="211" t="s">
        <v>1102</v>
      </c>
      <c r="D140" s="212"/>
      <c r="E140" s="212"/>
      <c r="F140" s="212"/>
      <c r="G140" s="212"/>
      <c r="H140" s="212"/>
      <c r="I140" s="212"/>
      <c r="J140" s="212"/>
      <c r="K140" s="212">
        <v>1</v>
      </c>
      <c r="L140" s="212"/>
      <c r="M140" s="212">
        <f t="shared" si="2"/>
        <v>1</v>
      </c>
      <c r="N140" s="213" t="s">
        <v>844</v>
      </c>
      <c r="O140" s="210"/>
      <c r="P140" s="214" t="s">
        <v>824</v>
      </c>
    </row>
    <row r="141" spans="1:16" s="199" customFormat="1">
      <c r="A141" s="209" t="s">
        <v>960</v>
      </c>
      <c r="B141" s="210" t="s">
        <v>1103</v>
      </c>
      <c r="C141" s="211" t="s">
        <v>1104</v>
      </c>
      <c r="D141" s="212"/>
      <c r="E141" s="212"/>
      <c r="F141" s="212">
        <v>1</v>
      </c>
      <c r="G141" s="212"/>
      <c r="H141" s="212"/>
      <c r="I141" s="212"/>
      <c r="J141" s="212"/>
      <c r="K141" s="212"/>
      <c r="L141" s="212"/>
      <c r="M141" s="212">
        <f t="shared" si="2"/>
        <v>1</v>
      </c>
      <c r="N141" s="213" t="s">
        <v>844</v>
      </c>
      <c r="O141" s="210"/>
      <c r="P141" s="214" t="s">
        <v>824</v>
      </c>
    </row>
    <row r="142" spans="1:16" s="199" customFormat="1">
      <c r="A142" s="209" t="s">
        <v>960</v>
      </c>
      <c r="B142" s="210" t="s">
        <v>1105</v>
      </c>
      <c r="C142" s="211" t="s">
        <v>1106</v>
      </c>
      <c r="D142" s="212"/>
      <c r="E142" s="212"/>
      <c r="F142" s="212"/>
      <c r="G142" s="212"/>
      <c r="H142" s="212"/>
      <c r="I142" s="212"/>
      <c r="J142" s="212"/>
      <c r="K142" s="212">
        <v>1</v>
      </c>
      <c r="L142" s="212"/>
      <c r="M142" s="212">
        <f t="shared" si="2"/>
        <v>1</v>
      </c>
      <c r="N142" s="213" t="s">
        <v>971</v>
      </c>
      <c r="O142" s="210"/>
      <c r="P142" s="214"/>
    </row>
    <row r="143" spans="1:16" s="199" customFormat="1">
      <c r="A143" s="209" t="s">
        <v>960</v>
      </c>
      <c r="B143" s="210" t="s">
        <v>1107</v>
      </c>
      <c r="C143" s="211" t="s">
        <v>1108</v>
      </c>
      <c r="D143" s="212"/>
      <c r="E143" s="212"/>
      <c r="F143" s="212"/>
      <c r="G143" s="212"/>
      <c r="H143" s="212"/>
      <c r="I143" s="212"/>
      <c r="J143" s="212"/>
      <c r="K143" s="212">
        <v>1</v>
      </c>
      <c r="L143" s="212"/>
      <c r="M143" s="212">
        <f t="shared" si="2"/>
        <v>1</v>
      </c>
      <c r="N143" s="213" t="s">
        <v>861</v>
      </c>
      <c r="O143" s="210"/>
      <c r="P143" s="214" t="s">
        <v>834</v>
      </c>
    </row>
    <row r="144" spans="1:16" s="199" customFormat="1">
      <c r="A144" s="209" t="s">
        <v>960</v>
      </c>
      <c r="B144" s="210" t="s">
        <v>1109</v>
      </c>
      <c r="C144" s="211" t="s">
        <v>1110</v>
      </c>
      <c r="D144" s="212">
        <v>1</v>
      </c>
      <c r="E144" s="212">
        <v>1</v>
      </c>
      <c r="F144" s="212">
        <v>1</v>
      </c>
      <c r="G144" s="212">
        <v>1</v>
      </c>
      <c r="H144" s="212">
        <v>1</v>
      </c>
      <c r="I144" s="212">
        <v>1</v>
      </c>
      <c r="J144" s="212"/>
      <c r="K144" s="212">
        <v>1</v>
      </c>
      <c r="L144" s="212">
        <v>1</v>
      </c>
      <c r="M144" s="212">
        <f t="shared" si="2"/>
        <v>8</v>
      </c>
      <c r="N144" s="213" t="s">
        <v>823</v>
      </c>
      <c r="O144" s="210" t="s">
        <v>903</v>
      </c>
      <c r="P144" s="214" t="s">
        <v>848</v>
      </c>
    </row>
    <row r="145" spans="1:16" s="199" customFormat="1">
      <c r="A145" s="209" t="s">
        <v>960</v>
      </c>
      <c r="B145" s="210" t="s">
        <v>1111</v>
      </c>
      <c r="C145" s="211" t="s">
        <v>1112</v>
      </c>
      <c r="D145" s="212"/>
      <c r="E145" s="212"/>
      <c r="F145" s="212">
        <v>1</v>
      </c>
      <c r="G145" s="212"/>
      <c r="H145" s="212"/>
      <c r="I145" s="212"/>
      <c r="J145" s="212"/>
      <c r="K145" s="212">
        <v>1</v>
      </c>
      <c r="L145" s="212"/>
      <c r="M145" s="212">
        <f t="shared" si="2"/>
        <v>2</v>
      </c>
      <c r="N145" s="213" t="s">
        <v>1113</v>
      </c>
      <c r="O145" s="210"/>
      <c r="P145" s="214"/>
    </row>
    <row r="146" spans="1:16" s="199" customFormat="1">
      <c r="A146" s="209" t="s">
        <v>960</v>
      </c>
      <c r="B146" s="210" t="s">
        <v>1114</v>
      </c>
      <c r="C146" s="211" t="s">
        <v>1115</v>
      </c>
      <c r="D146" s="212"/>
      <c r="E146" s="212"/>
      <c r="F146" s="212"/>
      <c r="G146" s="212"/>
      <c r="H146" s="212"/>
      <c r="I146" s="212"/>
      <c r="J146" s="212"/>
      <c r="K146" s="212">
        <v>1</v>
      </c>
      <c r="L146" s="212"/>
      <c r="M146" s="212">
        <f t="shared" si="2"/>
        <v>1</v>
      </c>
      <c r="N146" s="213" t="s">
        <v>844</v>
      </c>
      <c r="O146" s="210"/>
      <c r="P146" s="214" t="s">
        <v>824</v>
      </c>
    </row>
    <row r="147" spans="1:16" s="199" customFormat="1">
      <c r="A147" s="209" t="s">
        <v>960</v>
      </c>
      <c r="B147" s="210" t="s">
        <v>1116</v>
      </c>
      <c r="C147" s="211" t="s">
        <v>1117</v>
      </c>
      <c r="D147" s="212"/>
      <c r="E147" s="212"/>
      <c r="F147" s="212"/>
      <c r="G147" s="212"/>
      <c r="H147" s="212"/>
      <c r="I147" s="212"/>
      <c r="J147" s="212"/>
      <c r="K147" s="212"/>
      <c r="L147" s="212"/>
      <c r="M147" s="212">
        <f t="shared" si="2"/>
        <v>0</v>
      </c>
      <c r="N147" s="213" t="s">
        <v>844</v>
      </c>
      <c r="O147" s="210"/>
      <c r="P147" s="214" t="s">
        <v>824</v>
      </c>
    </row>
    <row r="148" spans="1:16" s="199" customFormat="1">
      <c r="A148" s="209" t="s">
        <v>960</v>
      </c>
      <c r="B148" s="210" t="s">
        <v>1118</v>
      </c>
      <c r="C148" s="211" t="s">
        <v>1119</v>
      </c>
      <c r="D148" s="212"/>
      <c r="E148" s="212"/>
      <c r="F148" s="212"/>
      <c r="G148" s="212"/>
      <c r="H148" s="212"/>
      <c r="I148" s="212"/>
      <c r="J148" s="212"/>
      <c r="K148" s="212"/>
      <c r="L148" s="212"/>
      <c r="M148" s="212">
        <f t="shared" si="2"/>
        <v>0</v>
      </c>
      <c r="N148" s="213" t="s">
        <v>844</v>
      </c>
      <c r="O148" s="210"/>
      <c r="P148" s="214" t="s">
        <v>824</v>
      </c>
    </row>
    <row r="149" spans="1:16" s="199" customFormat="1">
      <c r="A149" s="209" t="s">
        <v>960</v>
      </c>
      <c r="B149" s="210" t="s">
        <v>1120</v>
      </c>
      <c r="C149" s="211" t="s">
        <v>1121</v>
      </c>
      <c r="D149" s="212"/>
      <c r="E149" s="212"/>
      <c r="F149" s="212">
        <v>1</v>
      </c>
      <c r="G149" s="212"/>
      <c r="H149" s="212"/>
      <c r="I149" s="212">
        <v>1</v>
      </c>
      <c r="J149" s="212"/>
      <c r="K149" s="212">
        <v>1</v>
      </c>
      <c r="L149" s="212"/>
      <c r="M149" s="212">
        <f t="shared" si="2"/>
        <v>3</v>
      </c>
      <c r="N149" s="213" t="s">
        <v>885</v>
      </c>
      <c r="O149" s="210" t="s">
        <v>903</v>
      </c>
      <c r="P149" s="214" t="s">
        <v>817</v>
      </c>
    </row>
    <row r="150" spans="1:16" s="199" customFormat="1">
      <c r="A150" s="209" t="s">
        <v>960</v>
      </c>
      <c r="B150" s="210" t="s">
        <v>1122</v>
      </c>
      <c r="C150" s="211" t="s">
        <v>1123</v>
      </c>
      <c r="D150" s="212"/>
      <c r="E150" s="212"/>
      <c r="F150" s="212">
        <v>1</v>
      </c>
      <c r="G150" s="212"/>
      <c r="H150" s="212"/>
      <c r="I150" s="212"/>
      <c r="J150" s="212"/>
      <c r="K150" s="212"/>
      <c r="L150" s="212"/>
      <c r="M150" s="212">
        <f t="shared" si="2"/>
        <v>1</v>
      </c>
      <c r="N150" s="213" t="s">
        <v>844</v>
      </c>
      <c r="O150" s="210"/>
      <c r="P150" s="214" t="s">
        <v>824</v>
      </c>
    </row>
    <row r="151" spans="1:16" s="199" customFormat="1">
      <c r="A151" s="209" t="s">
        <v>960</v>
      </c>
      <c r="B151" s="210" t="s">
        <v>1124</v>
      </c>
      <c r="C151" s="211" t="s">
        <v>1125</v>
      </c>
      <c r="D151" s="212"/>
      <c r="E151" s="212"/>
      <c r="F151" s="212"/>
      <c r="G151" s="212"/>
      <c r="H151" s="212"/>
      <c r="I151" s="212"/>
      <c r="J151" s="212"/>
      <c r="K151" s="212"/>
      <c r="L151" s="212"/>
      <c r="M151" s="212">
        <f t="shared" si="2"/>
        <v>0</v>
      </c>
      <c r="N151" s="213" t="s">
        <v>861</v>
      </c>
      <c r="O151" s="210"/>
      <c r="P151" s="214" t="s">
        <v>824</v>
      </c>
    </row>
    <row r="152" spans="1:16" s="199" customFormat="1">
      <c r="A152" s="209" t="s">
        <v>960</v>
      </c>
      <c r="B152" s="210" t="s">
        <v>1126</v>
      </c>
      <c r="C152" s="211" t="s">
        <v>1127</v>
      </c>
      <c r="D152" s="212"/>
      <c r="E152" s="212"/>
      <c r="F152" s="212"/>
      <c r="G152" s="212"/>
      <c r="H152" s="212"/>
      <c r="I152" s="212"/>
      <c r="J152" s="212"/>
      <c r="K152" s="212">
        <v>1</v>
      </c>
      <c r="L152" s="212"/>
      <c r="M152" s="212">
        <f t="shared" si="2"/>
        <v>1</v>
      </c>
      <c r="N152" s="213" t="s">
        <v>844</v>
      </c>
      <c r="O152" s="210"/>
      <c r="P152" s="214" t="s">
        <v>824</v>
      </c>
    </row>
    <row r="153" spans="1:16" s="199" customFormat="1">
      <c r="A153" s="209" t="s">
        <v>960</v>
      </c>
      <c r="B153" s="210" t="s">
        <v>1128</v>
      </c>
      <c r="C153" s="211" t="s">
        <v>1129</v>
      </c>
      <c r="D153" s="212"/>
      <c r="E153" s="212"/>
      <c r="F153" s="212">
        <v>1</v>
      </c>
      <c r="G153" s="212"/>
      <c r="H153" s="212"/>
      <c r="I153" s="212"/>
      <c r="J153" s="212"/>
      <c r="K153" s="212">
        <v>1</v>
      </c>
      <c r="L153" s="212"/>
      <c r="M153" s="212">
        <f t="shared" si="2"/>
        <v>2</v>
      </c>
      <c r="N153" s="213" t="s">
        <v>844</v>
      </c>
      <c r="O153" s="210"/>
      <c r="P153" s="214" t="s">
        <v>824</v>
      </c>
    </row>
    <row r="154" spans="1:16" s="199" customFormat="1">
      <c r="A154" s="209" t="s">
        <v>960</v>
      </c>
      <c r="B154" s="210" t="s">
        <v>1130</v>
      </c>
      <c r="C154" s="211" t="s">
        <v>1131</v>
      </c>
      <c r="D154" s="212"/>
      <c r="E154" s="212"/>
      <c r="F154" s="212">
        <v>1</v>
      </c>
      <c r="G154" s="212"/>
      <c r="H154" s="212"/>
      <c r="I154" s="212"/>
      <c r="J154" s="212"/>
      <c r="K154" s="212">
        <v>1</v>
      </c>
      <c r="L154" s="212"/>
      <c r="M154" s="212">
        <f t="shared" si="2"/>
        <v>2</v>
      </c>
      <c r="N154" s="213" t="s">
        <v>1132</v>
      </c>
      <c r="O154" s="210"/>
      <c r="P154" s="214"/>
    </row>
    <row r="155" spans="1:16" s="199" customFormat="1">
      <c r="A155" s="209" t="s">
        <v>960</v>
      </c>
      <c r="B155" s="210" t="s">
        <v>1133</v>
      </c>
      <c r="C155" s="211" t="s">
        <v>1134</v>
      </c>
      <c r="D155" s="212">
        <v>1</v>
      </c>
      <c r="E155" s="212"/>
      <c r="F155" s="212"/>
      <c r="G155" s="212"/>
      <c r="H155" s="212"/>
      <c r="I155" s="212"/>
      <c r="J155" s="212"/>
      <c r="K155" s="212"/>
      <c r="L155" s="212"/>
      <c r="M155" s="212">
        <f t="shared" si="2"/>
        <v>1</v>
      </c>
      <c r="N155" s="213" t="s">
        <v>885</v>
      </c>
      <c r="O155" s="210"/>
      <c r="P155" s="214" t="s">
        <v>848</v>
      </c>
    </row>
    <row r="156" spans="1:16" s="199" customFormat="1">
      <c r="A156" s="209" t="s">
        <v>960</v>
      </c>
      <c r="B156" s="210" t="s">
        <v>1135</v>
      </c>
      <c r="C156" s="211" t="s">
        <v>1136</v>
      </c>
      <c r="D156" s="212"/>
      <c r="E156" s="212"/>
      <c r="F156" s="212"/>
      <c r="G156" s="212"/>
      <c r="H156" s="212"/>
      <c r="I156" s="212"/>
      <c r="J156" s="212"/>
      <c r="K156" s="212">
        <v>1</v>
      </c>
      <c r="L156" s="212"/>
      <c r="M156" s="212">
        <f t="shared" si="2"/>
        <v>1</v>
      </c>
      <c r="N156" s="213" t="s">
        <v>844</v>
      </c>
      <c r="O156" s="210"/>
      <c r="P156" s="214" t="s">
        <v>824</v>
      </c>
    </row>
    <row r="157" spans="1:16" s="199" customFormat="1">
      <c r="A157" s="209" t="s">
        <v>960</v>
      </c>
      <c r="B157" s="210" t="s">
        <v>1137</v>
      </c>
      <c r="C157" s="211" t="s">
        <v>1138</v>
      </c>
      <c r="D157" s="212">
        <v>1</v>
      </c>
      <c r="E157" s="212"/>
      <c r="F157" s="212">
        <v>1</v>
      </c>
      <c r="G157" s="212"/>
      <c r="H157" s="212"/>
      <c r="I157" s="212"/>
      <c r="J157" s="212"/>
      <c r="K157" s="212"/>
      <c r="L157" s="212"/>
      <c r="M157" s="212">
        <f t="shared" si="2"/>
        <v>2</v>
      </c>
      <c r="N157" s="213" t="s">
        <v>823</v>
      </c>
      <c r="O157" s="210"/>
      <c r="P157" s="214" t="s">
        <v>824</v>
      </c>
    </row>
    <row r="158" spans="1:16" s="199" customFormat="1">
      <c r="A158" s="209" t="s">
        <v>960</v>
      </c>
      <c r="B158" s="210" t="s">
        <v>1139</v>
      </c>
      <c r="C158" s="211" t="s">
        <v>1140</v>
      </c>
      <c r="D158" s="212"/>
      <c r="E158" s="212"/>
      <c r="F158" s="212">
        <v>1</v>
      </c>
      <c r="G158" s="212"/>
      <c r="H158" s="212"/>
      <c r="I158" s="212"/>
      <c r="J158" s="212"/>
      <c r="K158" s="212"/>
      <c r="L158" s="212"/>
      <c r="M158" s="212">
        <f t="shared" si="2"/>
        <v>1</v>
      </c>
      <c r="N158" s="213" t="s">
        <v>847</v>
      </c>
      <c r="O158" s="210"/>
      <c r="P158" s="214" t="s">
        <v>834</v>
      </c>
    </row>
    <row r="159" spans="1:16" s="199" customFormat="1">
      <c r="A159" s="209" t="s">
        <v>960</v>
      </c>
      <c r="B159" s="210" t="s">
        <v>1141</v>
      </c>
      <c r="C159" s="211" t="s">
        <v>1142</v>
      </c>
      <c r="D159" s="212"/>
      <c r="E159" s="212"/>
      <c r="F159" s="212"/>
      <c r="G159" s="212"/>
      <c r="H159" s="212"/>
      <c r="I159" s="212"/>
      <c r="J159" s="212"/>
      <c r="K159" s="212">
        <v>1</v>
      </c>
      <c r="L159" s="212"/>
      <c r="M159" s="212">
        <f t="shared" si="2"/>
        <v>1</v>
      </c>
      <c r="N159" s="213" t="s">
        <v>844</v>
      </c>
      <c r="O159" s="210"/>
      <c r="P159" s="214" t="s">
        <v>824</v>
      </c>
    </row>
    <row r="160" spans="1:16" s="199" customFormat="1">
      <c r="A160" s="209" t="s">
        <v>960</v>
      </c>
      <c r="B160" s="210" t="s">
        <v>1143</v>
      </c>
      <c r="C160" s="211" t="s">
        <v>1144</v>
      </c>
      <c r="D160" s="212"/>
      <c r="E160" s="212"/>
      <c r="F160" s="212"/>
      <c r="G160" s="212"/>
      <c r="H160" s="212"/>
      <c r="I160" s="212"/>
      <c r="J160" s="212"/>
      <c r="K160" s="212">
        <v>1</v>
      </c>
      <c r="L160" s="212"/>
      <c r="M160" s="212">
        <f t="shared" si="2"/>
        <v>1</v>
      </c>
      <c r="N160" s="213" t="s">
        <v>861</v>
      </c>
      <c r="O160" s="210"/>
      <c r="P160" s="214" t="s">
        <v>824</v>
      </c>
    </row>
    <row r="161" spans="1:16" s="199" customFormat="1">
      <c r="A161" s="209" t="s">
        <v>960</v>
      </c>
      <c r="B161" s="210" t="s">
        <v>1145</v>
      </c>
      <c r="C161" s="211" t="s">
        <v>1146</v>
      </c>
      <c r="D161" s="212"/>
      <c r="E161" s="212"/>
      <c r="F161" s="212">
        <v>1</v>
      </c>
      <c r="G161" s="212"/>
      <c r="H161" s="212"/>
      <c r="I161" s="212"/>
      <c r="J161" s="212"/>
      <c r="K161" s="212">
        <v>1</v>
      </c>
      <c r="L161" s="212"/>
      <c r="M161" s="212">
        <f t="shared" si="2"/>
        <v>2</v>
      </c>
      <c r="N161" s="213" t="s">
        <v>847</v>
      </c>
      <c r="O161" s="210" t="s">
        <v>903</v>
      </c>
      <c r="P161" s="214" t="s">
        <v>834</v>
      </c>
    </row>
    <row r="162" spans="1:16" s="199" customFormat="1">
      <c r="A162" s="209" t="s">
        <v>960</v>
      </c>
      <c r="B162" s="210" t="s">
        <v>1147</v>
      </c>
      <c r="C162" s="211" t="s">
        <v>1148</v>
      </c>
      <c r="D162" s="212"/>
      <c r="E162" s="212"/>
      <c r="F162" s="212">
        <v>1</v>
      </c>
      <c r="G162" s="212"/>
      <c r="H162" s="212"/>
      <c r="I162" s="212"/>
      <c r="J162" s="212"/>
      <c r="K162" s="212"/>
      <c r="L162" s="212"/>
      <c r="M162" s="212">
        <f t="shared" si="2"/>
        <v>1</v>
      </c>
      <c r="N162" s="213" t="s">
        <v>844</v>
      </c>
      <c r="O162" s="210"/>
      <c r="P162" s="214" t="s">
        <v>824</v>
      </c>
    </row>
    <row r="163" spans="1:16" s="199" customFormat="1">
      <c r="A163" s="209" t="s">
        <v>960</v>
      </c>
      <c r="B163" s="210" t="s">
        <v>1149</v>
      </c>
      <c r="C163" s="211" t="s">
        <v>1150</v>
      </c>
      <c r="D163" s="212"/>
      <c r="E163" s="212"/>
      <c r="F163" s="212">
        <v>1</v>
      </c>
      <c r="G163" s="212"/>
      <c r="H163" s="212"/>
      <c r="I163" s="212"/>
      <c r="J163" s="212"/>
      <c r="K163" s="212"/>
      <c r="L163" s="212"/>
      <c r="M163" s="212">
        <f t="shared" si="2"/>
        <v>1</v>
      </c>
      <c r="N163" s="213" t="s">
        <v>861</v>
      </c>
      <c r="O163" s="210"/>
      <c r="P163" s="214" t="s">
        <v>824</v>
      </c>
    </row>
    <row r="164" spans="1:16" s="199" customFormat="1">
      <c r="A164" s="209" t="s">
        <v>960</v>
      </c>
      <c r="B164" s="210" t="s">
        <v>1151</v>
      </c>
      <c r="C164" s="211" t="s">
        <v>1152</v>
      </c>
      <c r="D164" s="212"/>
      <c r="E164" s="212"/>
      <c r="F164" s="212">
        <v>1</v>
      </c>
      <c r="G164" s="212"/>
      <c r="H164" s="212"/>
      <c r="I164" s="212"/>
      <c r="J164" s="212"/>
      <c r="K164" s="212">
        <v>1</v>
      </c>
      <c r="L164" s="212"/>
      <c r="M164" s="212">
        <f t="shared" si="2"/>
        <v>2</v>
      </c>
      <c r="N164" s="213" t="s">
        <v>861</v>
      </c>
      <c r="O164" s="210"/>
      <c r="P164" s="214" t="s">
        <v>824</v>
      </c>
    </row>
    <row r="165" spans="1:16" s="199" customFormat="1">
      <c r="A165" s="209" t="s">
        <v>960</v>
      </c>
      <c r="B165" s="210" t="s">
        <v>1153</v>
      </c>
      <c r="C165" s="211" t="s">
        <v>1154</v>
      </c>
      <c r="D165" s="212"/>
      <c r="E165" s="212"/>
      <c r="F165" s="212"/>
      <c r="G165" s="212"/>
      <c r="H165" s="212"/>
      <c r="I165" s="212"/>
      <c r="J165" s="212"/>
      <c r="K165" s="212">
        <v>1</v>
      </c>
      <c r="L165" s="212"/>
      <c r="M165" s="212">
        <f t="shared" si="2"/>
        <v>1</v>
      </c>
      <c r="N165" s="213" t="s">
        <v>844</v>
      </c>
      <c r="O165" s="210"/>
      <c r="P165" s="214" t="s">
        <v>848</v>
      </c>
    </row>
    <row r="166" spans="1:16" s="199" customFormat="1">
      <c r="A166" s="209" t="s">
        <v>960</v>
      </c>
      <c r="B166" s="210" t="s">
        <v>1155</v>
      </c>
      <c r="C166" s="211" t="s">
        <v>1156</v>
      </c>
      <c r="D166" s="212"/>
      <c r="E166" s="212"/>
      <c r="F166" s="212"/>
      <c r="G166" s="212"/>
      <c r="H166" s="212"/>
      <c r="I166" s="212"/>
      <c r="J166" s="212"/>
      <c r="K166" s="212">
        <v>1</v>
      </c>
      <c r="L166" s="212"/>
      <c r="M166" s="212">
        <f t="shared" si="2"/>
        <v>1</v>
      </c>
      <c r="N166" s="213" t="s">
        <v>844</v>
      </c>
      <c r="O166" s="210"/>
      <c r="P166" s="214" t="s">
        <v>824</v>
      </c>
    </row>
    <row r="167" spans="1:16" s="199" customFormat="1">
      <c r="A167" s="209" t="s">
        <v>960</v>
      </c>
      <c r="B167" s="210" t="s">
        <v>1157</v>
      </c>
      <c r="C167" s="211" t="s">
        <v>1158</v>
      </c>
      <c r="D167" s="212">
        <v>1</v>
      </c>
      <c r="E167" s="212">
        <v>1</v>
      </c>
      <c r="F167" s="212">
        <v>1</v>
      </c>
      <c r="G167" s="212"/>
      <c r="H167" s="212"/>
      <c r="I167" s="212"/>
      <c r="J167" s="212"/>
      <c r="K167" s="212"/>
      <c r="L167" s="212"/>
      <c r="M167" s="212">
        <f t="shared" si="2"/>
        <v>3</v>
      </c>
      <c r="N167" s="213" t="s">
        <v>823</v>
      </c>
      <c r="O167" s="210"/>
      <c r="P167" s="214" t="s">
        <v>817</v>
      </c>
    </row>
    <row r="168" spans="1:16" s="199" customFormat="1">
      <c r="A168" s="209" t="s">
        <v>960</v>
      </c>
      <c r="B168" s="210" t="s">
        <v>1159</v>
      </c>
      <c r="C168" s="211" t="s">
        <v>1160</v>
      </c>
      <c r="D168" s="212"/>
      <c r="E168" s="212"/>
      <c r="F168" s="212"/>
      <c r="G168" s="212"/>
      <c r="H168" s="212"/>
      <c r="I168" s="212"/>
      <c r="J168" s="212"/>
      <c r="K168" s="212">
        <v>1</v>
      </c>
      <c r="L168" s="212"/>
      <c r="M168" s="212">
        <f t="shared" si="2"/>
        <v>1</v>
      </c>
      <c r="N168" s="213" t="s">
        <v>844</v>
      </c>
      <c r="O168" s="210"/>
      <c r="P168" s="214" t="s">
        <v>824</v>
      </c>
    </row>
    <row r="169" spans="1:16" s="199" customFormat="1">
      <c r="A169" s="209" t="s">
        <v>960</v>
      </c>
      <c r="B169" s="210" t="s">
        <v>1161</v>
      </c>
      <c r="C169" s="211" t="s">
        <v>1162</v>
      </c>
      <c r="D169" s="212"/>
      <c r="E169" s="212"/>
      <c r="F169" s="212"/>
      <c r="G169" s="212"/>
      <c r="H169" s="212"/>
      <c r="I169" s="212"/>
      <c r="J169" s="212"/>
      <c r="K169" s="212">
        <v>1</v>
      </c>
      <c r="L169" s="212"/>
      <c r="M169" s="212">
        <f t="shared" si="2"/>
        <v>1</v>
      </c>
      <c r="N169" s="213" t="s">
        <v>861</v>
      </c>
      <c r="O169" s="210"/>
      <c r="P169" s="214" t="s">
        <v>824</v>
      </c>
    </row>
    <row r="170" spans="1:16" s="199" customFormat="1">
      <c r="A170" s="209" t="s">
        <v>960</v>
      </c>
      <c r="B170" s="210" t="s">
        <v>1163</v>
      </c>
      <c r="C170" s="211" t="s">
        <v>1164</v>
      </c>
      <c r="D170" s="212"/>
      <c r="E170" s="212"/>
      <c r="F170" s="212">
        <v>1</v>
      </c>
      <c r="G170" s="212"/>
      <c r="H170" s="212"/>
      <c r="I170" s="212"/>
      <c r="J170" s="212"/>
      <c r="K170" s="212"/>
      <c r="L170" s="212"/>
      <c r="M170" s="212">
        <f t="shared" si="2"/>
        <v>1</v>
      </c>
      <c r="N170" s="213" t="s">
        <v>844</v>
      </c>
      <c r="O170" s="210"/>
      <c r="P170" s="214" t="s">
        <v>824</v>
      </c>
    </row>
    <row r="171" spans="1:16" s="199" customFormat="1">
      <c r="A171" s="209" t="s">
        <v>960</v>
      </c>
      <c r="B171" s="210" t="s">
        <v>1165</v>
      </c>
      <c r="C171" s="211" t="s">
        <v>1166</v>
      </c>
      <c r="D171" s="212"/>
      <c r="E171" s="212"/>
      <c r="F171" s="212">
        <v>1</v>
      </c>
      <c r="G171" s="212"/>
      <c r="H171" s="212"/>
      <c r="I171" s="212"/>
      <c r="J171" s="212"/>
      <c r="K171" s="212">
        <v>1</v>
      </c>
      <c r="L171" s="212"/>
      <c r="M171" s="212">
        <f t="shared" si="2"/>
        <v>2</v>
      </c>
      <c r="N171" s="213" t="s">
        <v>1167</v>
      </c>
      <c r="O171" s="210" t="s">
        <v>1168</v>
      </c>
      <c r="P171" s="214"/>
    </row>
    <row r="172" spans="1:16" s="199" customFormat="1">
      <c r="A172" s="209" t="s">
        <v>960</v>
      </c>
      <c r="B172" s="210" t="s">
        <v>1169</v>
      </c>
      <c r="C172" s="211" t="s">
        <v>1170</v>
      </c>
      <c r="D172" s="212"/>
      <c r="E172" s="212"/>
      <c r="F172" s="212"/>
      <c r="G172" s="212"/>
      <c r="H172" s="212"/>
      <c r="I172" s="212"/>
      <c r="J172" s="212"/>
      <c r="K172" s="212">
        <v>1</v>
      </c>
      <c r="L172" s="212"/>
      <c r="M172" s="212">
        <f t="shared" si="2"/>
        <v>1</v>
      </c>
      <c r="N172" s="213" t="s">
        <v>844</v>
      </c>
      <c r="O172" s="210"/>
      <c r="P172" s="214" t="s">
        <v>824</v>
      </c>
    </row>
    <row r="173" spans="1:16" s="199" customFormat="1" ht="25.5">
      <c r="A173" s="209" t="s">
        <v>960</v>
      </c>
      <c r="B173" s="210" t="s">
        <v>1171</v>
      </c>
      <c r="C173" s="211" t="s">
        <v>1172</v>
      </c>
      <c r="D173" s="212">
        <v>1</v>
      </c>
      <c r="E173" s="212"/>
      <c r="F173" s="212"/>
      <c r="G173" s="212"/>
      <c r="H173" s="212">
        <v>1</v>
      </c>
      <c r="I173" s="212">
        <v>1</v>
      </c>
      <c r="J173" s="212">
        <v>1</v>
      </c>
      <c r="K173" s="212">
        <v>1</v>
      </c>
      <c r="L173" s="212"/>
      <c r="M173" s="212">
        <f t="shared" si="2"/>
        <v>5</v>
      </c>
      <c r="N173" s="213" t="s">
        <v>847</v>
      </c>
      <c r="O173" s="210" t="s">
        <v>1173</v>
      </c>
      <c r="P173" s="214" t="s">
        <v>834</v>
      </c>
    </row>
    <row r="174" spans="1:16" s="199" customFormat="1">
      <c r="A174" s="209" t="s">
        <v>960</v>
      </c>
      <c r="B174" s="210" t="s">
        <v>1174</v>
      </c>
      <c r="C174" s="211" t="s">
        <v>1175</v>
      </c>
      <c r="D174" s="212"/>
      <c r="E174" s="212"/>
      <c r="F174" s="212">
        <v>1</v>
      </c>
      <c r="G174" s="212"/>
      <c r="H174" s="212"/>
      <c r="I174" s="212"/>
      <c r="J174" s="212"/>
      <c r="K174" s="212"/>
      <c r="L174" s="212"/>
      <c r="M174" s="212">
        <f t="shared" si="2"/>
        <v>1</v>
      </c>
      <c r="N174" s="213" t="s">
        <v>844</v>
      </c>
      <c r="O174" s="210"/>
      <c r="P174" s="214" t="s">
        <v>824</v>
      </c>
    </row>
    <row r="175" spans="1:16" s="199" customFormat="1">
      <c r="A175" s="209" t="s">
        <v>960</v>
      </c>
      <c r="B175" s="210" t="s">
        <v>1176</v>
      </c>
      <c r="C175" s="211" t="s">
        <v>1177</v>
      </c>
      <c r="D175" s="212"/>
      <c r="E175" s="212"/>
      <c r="F175" s="212">
        <v>1</v>
      </c>
      <c r="G175" s="212"/>
      <c r="H175" s="212"/>
      <c r="I175" s="212"/>
      <c r="J175" s="212"/>
      <c r="K175" s="212">
        <v>1</v>
      </c>
      <c r="L175" s="212"/>
      <c r="M175" s="212">
        <f t="shared" si="2"/>
        <v>2</v>
      </c>
      <c r="N175" s="213" t="s">
        <v>844</v>
      </c>
      <c r="O175" s="210"/>
      <c r="P175" s="214" t="s">
        <v>824</v>
      </c>
    </row>
    <row r="176" spans="1:16" s="199" customFormat="1">
      <c r="A176" s="209" t="s">
        <v>960</v>
      </c>
      <c r="B176" s="210" t="s">
        <v>1178</v>
      </c>
      <c r="C176" s="211" t="s">
        <v>1179</v>
      </c>
      <c r="D176" s="212"/>
      <c r="E176" s="212"/>
      <c r="F176" s="212"/>
      <c r="G176" s="212"/>
      <c r="H176" s="212"/>
      <c r="I176" s="212"/>
      <c r="J176" s="212"/>
      <c r="K176" s="212">
        <v>1</v>
      </c>
      <c r="L176" s="212"/>
      <c r="M176" s="212">
        <f t="shared" si="2"/>
        <v>1</v>
      </c>
      <c r="N176" s="213" t="s">
        <v>844</v>
      </c>
      <c r="O176" s="210"/>
      <c r="P176" s="214" t="s">
        <v>824</v>
      </c>
    </row>
    <row r="177" spans="1:16" s="199" customFormat="1">
      <c r="A177" s="209" t="s">
        <v>960</v>
      </c>
      <c r="B177" s="210" t="s">
        <v>1180</v>
      </c>
      <c r="C177" s="211" t="s">
        <v>1181</v>
      </c>
      <c r="D177" s="212"/>
      <c r="E177" s="212"/>
      <c r="F177" s="212"/>
      <c r="G177" s="212"/>
      <c r="H177" s="212"/>
      <c r="I177" s="212"/>
      <c r="J177" s="212"/>
      <c r="K177" s="212">
        <v>1</v>
      </c>
      <c r="L177" s="212"/>
      <c r="M177" s="212">
        <f t="shared" si="2"/>
        <v>1</v>
      </c>
      <c r="N177" s="213" t="s">
        <v>1182</v>
      </c>
      <c r="O177" s="210"/>
      <c r="P177" s="214" t="s">
        <v>824</v>
      </c>
    </row>
    <row r="178" spans="1:16" s="199" customFormat="1">
      <c r="A178" s="209" t="s">
        <v>960</v>
      </c>
      <c r="B178" s="210" t="s">
        <v>1183</v>
      </c>
      <c r="C178" s="211" t="s">
        <v>1184</v>
      </c>
      <c r="D178" s="212"/>
      <c r="E178" s="212"/>
      <c r="F178" s="212"/>
      <c r="G178" s="212"/>
      <c r="H178" s="212"/>
      <c r="I178" s="212"/>
      <c r="J178" s="212"/>
      <c r="K178" s="212"/>
      <c r="L178" s="212"/>
      <c r="M178" s="212">
        <f t="shared" si="2"/>
        <v>0</v>
      </c>
      <c r="N178" s="213" t="s">
        <v>1167</v>
      </c>
      <c r="O178" s="210" t="s">
        <v>1168</v>
      </c>
      <c r="P178" s="214"/>
    </row>
    <row r="179" spans="1:16" s="199" customFormat="1">
      <c r="A179" s="209" t="s">
        <v>960</v>
      </c>
      <c r="B179" s="210" t="s">
        <v>1185</v>
      </c>
      <c r="C179" s="211" t="s">
        <v>1186</v>
      </c>
      <c r="D179" s="212"/>
      <c r="E179" s="212"/>
      <c r="F179" s="212"/>
      <c r="G179" s="212"/>
      <c r="H179" s="212"/>
      <c r="I179" s="212"/>
      <c r="J179" s="212"/>
      <c r="K179" s="212">
        <v>1</v>
      </c>
      <c r="L179" s="212"/>
      <c r="M179" s="212">
        <f t="shared" si="2"/>
        <v>1</v>
      </c>
      <c r="N179" s="213" t="s">
        <v>861</v>
      </c>
      <c r="O179" s="210"/>
      <c r="P179" s="214" t="s">
        <v>848</v>
      </c>
    </row>
    <row r="180" spans="1:16" s="199" customFormat="1">
      <c r="A180" s="209" t="s">
        <v>960</v>
      </c>
      <c r="B180" s="210" t="s">
        <v>1187</v>
      </c>
      <c r="C180" s="211" t="s">
        <v>1188</v>
      </c>
      <c r="D180" s="212"/>
      <c r="E180" s="212">
        <v>1</v>
      </c>
      <c r="F180" s="212">
        <v>1</v>
      </c>
      <c r="G180" s="212"/>
      <c r="H180" s="212"/>
      <c r="I180" s="212"/>
      <c r="J180" s="212"/>
      <c r="K180" s="212"/>
      <c r="L180" s="212"/>
      <c r="M180" s="212">
        <f t="shared" si="2"/>
        <v>2</v>
      </c>
      <c r="N180" s="213" t="s">
        <v>1189</v>
      </c>
      <c r="O180" s="210" t="s">
        <v>1190</v>
      </c>
      <c r="P180" s="214"/>
    </row>
    <row r="181" spans="1:16" s="199" customFormat="1">
      <c r="A181" s="209" t="s">
        <v>960</v>
      </c>
      <c r="B181" s="210" t="s">
        <v>1191</v>
      </c>
      <c r="C181" s="211" t="s">
        <v>1192</v>
      </c>
      <c r="D181" s="212"/>
      <c r="E181" s="212"/>
      <c r="F181" s="212"/>
      <c r="G181" s="212"/>
      <c r="H181" s="212"/>
      <c r="I181" s="212"/>
      <c r="J181" s="212"/>
      <c r="K181" s="212">
        <v>1</v>
      </c>
      <c r="L181" s="212"/>
      <c r="M181" s="212">
        <f t="shared" si="2"/>
        <v>1</v>
      </c>
      <c r="N181" s="213" t="s">
        <v>844</v>
      </c>
      <c r="O181" s="210"/>
      <c r="P181" s="214" t="s">
        <v>824</v>
      </c>
    </row>
    <row r="182" spans="1:16" s="199" customFormat="1">
      <c r="A182" s="209" t="s">
        <v>960</v>
      </c>
      <c r="B182" s="210" t="s">
        <v>1193</v>
      </c>
      <c r="C182" s="211" t="s">
        <v>1194</v>
      </c>
      <c r="D182" s="212"/>
      <c r="E182" s="212"/>
      <c r="F182" s="212"/>
      <c r="G182" s="212"/>
      <c r="H182" s="212"/>
      <c r="I182" s="212"/>
      <c r="J182" s="212"/>
      <c r="K182" s="212">
        <v>1</v>
      </c>
      <c r="L182" s="212"/>
      <c r="M182" s="212">
        <f t="shared" si="2"/>
        <v>1</v>
      </c>
      <c r="N182" s="213" t="s">
        <v>844</v>
      </c>
      <c r="O182" s="210"/>
      <c r="P182" s="214" t="s">
        <v>824</v>
      </c>
    </row>
    <row r="183" spans="1:16" s="199" customFormat="1">
      <c r="A183" s="209" t="s">
        <v>960</v>
      </c>
      <c r="B183" s="210" t="s">
        <v>1195</v>
      </c>
      <c r="C183" s="211" t="s">
        <v>1196</v>
      </c>
      <c r="D183" s="212"/>
      <c r="E183" s="212"/>
      <c r="F183" s="212">
        <v>1</v>
      </c>
      <c r="G183" s="212"/>
      <c r="H183" s="212"/>
      <c r="I183" s="212"/>
      <c r="J183" s="212"/>
      <c r="K183" s="212"/>
      <c r="L183" s="212"/>
      <c r="M183" s="212">
        <f t="shared" si="2"/>
        <v>1</v>
      </c>
      <c r="N183" s="213" t="s">
        <v>844</v>
      </c>
      <c r="O183" s="210"/>
      <c r="P183" s="214" t="s">
        <v>824</v>
      </c>
    </row>
    <row r="184" spans="1:16" s="199" customFormat="1">
      <c r="A184" s="209" t="s">
        <v>960</v>
      </c>
      <c r="B184" s="210" t="s">
        <v>1197</v>
      </c>
      <c r="C184" s="211" t="s">
        <v>1198</v>
      </c>
      <c r="D184" s="212"/>
      <c r="E184" s="212"/>
      <c r="F184" s="212">
        <v>1</v>
      </c>
      <c r="G184" s="212"/>
      <c r="H184" s="212"/>
      <c r="I184" s="212"/>
      <c r="J184" s="212"/>
      <c r="K184" s="212"/>
      <c r="L184" s="212"/>
      <c r="M184" s="212">
        <f t="shared" si="2"/>
        <v>1</v>
      </c>
      <c r="N184" s="213" t="s">
        <v>1037</v>
      </c>
      <c r="O184" s="210"/>
      <c r="P184" s="214"/>
    </row>
    <row r="185" spans="1:16" s="199" customFormat="1">
      <c r="A185" s="209" t="s">
        <v>960</v>
      </c>
      <c r="B185" s="210" t="s">
        <v>1199</v>
      </c>
      <c r="C185" s="211" t="s">
        <v>1200</v>
      </c>
      <c r="D185" s="212"/>
      <c r="E185" s="212"/>
      <c r="F185" s="212">
        <v>1</v>
      </c>
      <c r="G185" s="212"/>
      <c r="H185" s="212"/>
      <c r="I185" s="212"/>
      <c r="J185" s="212"/>
      <c r="K185" s="212">
        <v>1</v>
      </c>
      <c r="L185" s="212"/>
      <c r="M185" s="212">
        <f t="shared" si="2"/>
        <v>2</v>
      </c>
      <c r="N185" s="213" t="s">
        <v>861</v>
      </c>
      <c r="O185" s="210"/>
      <c r="P185" s="214" t="s">
        <v>824</v>
      </c>
    </row>
    <row r="186" spans="1:16" s="199" customFormat="1">
      <c r="A186" s="209" t="s">
        <v>960</v>
      </c>
      <c r="B186" s="210" t="s">
        <v>1201</v>
      </c>
      <c r="C186" s="211" t="s">
        <v>1202</v>
      </c>
      <c r="D186" s="212"/>
      <c r="E186" s="212"/>
      <c r="F186" s="212"/>
      <c r="G186" s="212"/>
      <c r="H186" s="212"/>
      <c r="I186" s="212"/>
      <c r="J186" s="212"/>
      <c r="K186" s="212"/>
      <c r="L186" s="212"/>
      <c r="M186" s="212">
        <f t="shared" si="2"/>
        <v>0</v>
      </c>
      <c r="N186" s="213" t="s">
        <v>847</v>
      </c>
      <c r="O186" s="210"/>
      <c r="P186" s="214" t="s">
        <v>834</v>
      </c>
    </row>
    <row r="187" spans="1:16" s="199" customFormat="1" ht="38.25">
      <c r="A187" s="209" t="s">
        <v>960</v>
      </c>
      <c r="B187" s="210" t="s">
        <v>1203</v>
      </c>
      <c r="C187" s="211" t="s">
        <v>1204</v>
      </c>
      <c r="D187" s="212"/>
      <c r="E187" s="212"/>
      <c r="F187" s="212"/>
      <c r="G187" s="212"/>
      <c r="H187" s="212">
        <v>1</v>
      </c>
      <c r="I187" s="212"/>
      <c r="J187" s="212"/>
      <c r="K187" s="212">
        <v>1</v>
      </c>
      <c r="L187" s="212"/>
      <c r="M187" s="212">
        <f t="shared" si="2"/>
        <v>2</v>
      </c>
      <c r="N187" s="213" t="s">
        <v>847</v>
      </c>
      <c r="O187" s="210" t="s">
        <v>841</v>
      </c>
      <c r="P187" s="214" t="s">
        <v>834</v>
      </c>
    </row>
    <row r="188" spans="1:16" s="199" customFormat="1">
      <c r="A188" s="209" t="s">
        <v>960</v>
      </c>
      <c r="B188" s="210" t="s">
        <v>1205</v>
      </c>
      <c r="C188" s="211" t="s">
        <v>1206</v>
      </c>
      <c r="D188" s="212"/>
      <c r="E188" s="212"/>
      <c r="F188" s="212"/>
      <c r="G188" s="212"/>
      <c r="H188" s="212"/>
      <c r="I188" s="212"/>
      <c r="J188" s="212"/>
      <c r="K188" s="212">
        <v>1</v>
      </c>
      <c r="L188" s="212"/>
      <c r="M188" s="212">
        <f t="shared" si="2"/>
        <v>1</v>
      </c>
      <c r="N188" s="213" t="s">
        <v>971</v>
      </c>
      <c r="O188" s="210"/>
      <c r="P188" s="214"/>
    </row>
    <row r="189" spans="1:16" s="199" customFormat="1">
      <c r="A189" s="209" t="s">
        <v>960</v>
      </c>
      <c r="B189" s="210" t="s">
        <v>1207</v>
      </c>
      <c r="C189" s="211" t="s">
        <v>1208</v>
      </c>
      <c r="D189" s="212"/>
      <c r="E189" s="212"/>
      <c r="F189" s="212"/>
      <c r="G189" s="212"/>
      <c r="H189" s="212"/>
      <c r="I189" s="212"/>
      <c r="J189" s="212"/>
      <c r="K189" s="212"/>
      <c r="L189" s="212"/>
      <c r="M189" s="212">
        <f t="shared" si="2"/>
        <v>0</v>
      </c>
      <c r="N189" s="213" t="s">
        <v>844</v>
      </c>
      <c r="O189" s="210"/>
      <c r="P189" s="214" t="s">
        <v>824</v>
      </c>
    </row>
    <row r="190" spans="1:16" s="199" customFormat="1">
      <c r="A190" s="209" t="s">
        <v>960</v>
      </c>
      <c r="B190" s="210" t="s">
        <v>1209</v>
      </c>
      <c r="C190" s="211" t="s">
        <v>1210</v>
      </c>
      <c r="D190" s="212"/>
      <c r="E190" s="212"/>
      <c r="F190" s="212"/>
      <c r="G190" s="212"/>
      <c r="H190" s="212"/>
      <c r="I190" s="212"/>
      <c r="J190" s="212"/>
      <c r="K190" s="212">
        <v>1</v>
      </c>
      <c r="L190" s="212"/>
      <c r="M190" s="212">
        <f t="shared" si="2"/>
        <v>1</v>
      </c>
      <c r="N190" s="213" t="s">
        <v>844</v>
      </c>
      <c r="O190" s="210"/>
      <c r="P190" s="214" t="s">
        <v>824</v>
      </c>
    </row>
    <row r="191" spans="1:16" s="199" customFormat="1">
      <c r="A191" s="209" t="s">
        <v>960</v>
      </c>
      <c r="B191" s="210" t="s">
        <v>1211</v>
      </c>
      <c r="C191" s="211" t="s">
        <v>1212</v>
      </c>
      <c r="D191" s="212"/>
      <c r="E191" s="212"/>
      <c r="F191" s="212">
        <v>1</v>
      </c>
      <c r="G191" s="212"/>
      <c r="H191" s="212"/>
      <c r="I191" s="212"/>
      <c r="J191" s="212"/>
      <c r="K191" s="212"/>
      <c r="L191" s="212"/>
      <c r="M191" s="212">
        <f t="shared" si="2"/>
        <v>1</v>
      </c>
      <c r="N191" s="213" t="s">
        <v>861</v>
      </c>
      <c r="O191" s="210"/>
      <c r="P191" s="214" t="s">
        <v>824</v>
      </c>
    </row>
    <row r="192" spans="1:16" s="199" customFormat="1">
      <c r="A192" s="209" t="s">
        <v>960</v>
      </c>
      <c r="B192" s="210" t="s">
        <v>1213</v>
      </c>
      <c r="C192" s="211" t="s">
        <v>1214</v>
      </c>
      <c r="D192" s="212"/>
      <c r="E192" s="212"/>
      <c r="F192" s="212">
        <v>1</v>
      </c>
      <c r="G192" s="212"/>
      <c r="H192" s="212"/>
      <c r="I192" s="212"/>
      <c r="J192" s="212"/>
      <c r="K192" s="212"/>
      <c r="L192" s="212"/>
      <c r="M192" s="212">
        <f t="shared" si="2"/>
        <v>1</v>
      </c>
      <c r="N192" s="213" t="s">
        <v>844</v>
      </c>
      <c r="O192" s="210"/>
      <c r="P192" s="214" t="s">
        <v>824</v>
      </c>
    </row>
    <row r="193" spans="1:16" s="199" customFormat="1">
      <c r="A193" s="209" t="s">
        <v>960</v>
      </c>
      <c r="B193" s="210" t="s">
        <v>1215</v>
      </c>
      <c r="C193" s="211" t="s">
        <v>1216</v>
      </c>
      <c r="D193" s="212"/>
      <c r="E193" s="212"/>
      <c r="F193" s="212"/>
      <c r="G193" s="212"/>
      <c r="H193" s="212"/>
      <c r="I193" s="212"/>
      <c r="J193" s="212"/>
      <c r="K193" s="212">
        <v>1</v>
      </c>
      <c r="L193" s="212"/>
      <c r="M193" s="212">
        <f t="shared" si="2"/>
        <v>1</v>
      </c>
      <c r="N193" s="213" t="s">
        <v>844</v>
      </c>
      <c r="O193" s="210"/>
      <c r="P193" s="214" t="s">
        <v>824</v>
      </c>
    </row>
    <row r="194" spans="1:16" s="199" customFormat="1">
      <c r="A194" s="209" t="s">
        <v>960</v>
      </c>
      <c r="B194" s="210" t="s">
        <v>1217</v>
      </c>
      <c r="C194" s="211" t="s">
        <v>1218</v>
      </c>
      <c r="D194" s="212"/>
      <c r="E194" s="212"/>
      <c r="F194" s="212">
        <v>1</v>
      </c>
      <c r="G194" s="212"/>
      <c r="H194" s="212"/>
      <c r="I194" s="212"/>
      <c r="J194" s="212"/>
      <c r="K194" s="212">
        <v>1</v>
      </c>
      <c r="L194" s="212"/>
      <c r="M194" s="212">
        <f t="shared" si="2"/>
        <v>2</v>
      </c>
      <c r="N194" s="213" t="s">
        <v>844</v>
      </c>
      <c r="O194" s="210"/>
      <c r="P194" s="214" t="s">
        <v>848</v>
      </c>
    </row>
    <row r="195" spans="1:16" s="199" customFormat="1">
      <c r="A195" s="209" t="s">
        <v>960</v>
      </c>
      <c r="B195" s="210" t="s">
        <v>1219</v>
      </c>
      <c r="C195" s="211" t="s">
        <v>1220</v>
      </c>
      <c r="D195" s="212"/>
      <c r="E195" s="212"/>
      <c r="F195" s="212">
        <v>1</v>
      </c>
      <c r="G195" s="212"/>
      <c r="H195" s="212"/>
      <c r="I195" s="212"/>
      <c r="J195" s="212"/>
      <c r="K195" s="212"/>
      <c r="L195" s="212"/>
      <c r="M195" s="212">
        <f t="shared" si="2"/>
        <v>1</v>
      </c>
      <c r="N195" s="213" t="s">
        <v>844</v>
      </c>
      <c r="O195" s="210"/>
      <c r="P195" s="214" t="s">
        <v>824</v>
      </c>
    </row>
    <row r="196" spans="1:16" s="199" customFormat="1">
      <c r="A196" s="209" t="s">
        <v>960</v>
      </c>
      <c r="B196" s="210" t="s">
        <v>1221</v>
      </c>
      <c r="C196" s="211" t="s">
        <v>1222</v>
      </c>
      <c r="D196" s="212"/>
      <c r="E196" s="212"/>
      <c r="F196" s="212"/>
      <c r="G196" s="212"/>
      <c r="H196" s="212"/>
      <c r="I196" s="212"/>
      <c r="J196" s="212"/>
      <c r="K196" s="212"/>
      <c r="L196" s="212"/>
      <c r="M196" s="212">
        <f t="shared" si="2"/>
        <v>0</v>
      </c>
      <c r="N196" s="213" t="s">
        <v>844</v>
      </c>
      <c r="O196" s="210"/>
      <c r="P196" s="214" t="s">
        <v>824</v>
      </c>
    </row>
    <row r="197" spans="1:16" s="199" customFormat="1">
      <c r="A197" s="209" t="s">
        <v>960</v>
      </c>
      <c r="B197" s="210" t="s">
        <v>1223</v>
      </c>
      <c r="C197" s="211" t="s">
        <v>1224</v>
      </c>
      <c r="D197" s="212"/>
      <c r="E197" s="212"/>
      <c r="F197" s="212">
        <v>1</v>
      </c>
      <c r="G197" s="212"/>
      <c r="H197" s="212"/>
      <c r="I197" s="212"/>
      <c r="J197" s="212"/>
      <c r="K197" s="212">
        <v>1</v>
      </c>
      <c r="L197" s="212"/>
      <c r="M197" s="212">
        <f t="shared" si="2"/>
        <v>2</v>
      </c>
      <c r="N197" s="213" t="s">
        <v>844</v>
      </c>
      <c r="O197" s="210"/>
      <c r="P197" s="214" t="s">
        <v>824</v>
      </c>
    </row>
    <row r="198" spans="1:16" s="199" customFormat="1">
      <c r="A198" s="209" t="s">
        <v>960</v>
      </c>
      <c r="B198" s="210" t="s">
        <v>1225</v>
      </c>
      <c r="C198" s="211" t="s">
        <v>1226</v>
      </c>
      <c r="D198" s="212"/>
      <c r="E198" s="212"/>
      <c r="F198" s="212"/>
      <c r="G198" s="212"/>
      <c r="H198" s="212"/>
      <c r="I198" s="212"/>
      <c r="J198" s="212"/>
      <c r="K198" s="212"/>
      <c r="L198" s="212"/>
      <c r="M198" s="212">
        <f t="shared" si="2"/>
        <v>0</v>
      </c>
      <c r="N198" s="213" t="s">
        <v>844</v>
      </c>
      <c r="O198" s="210"/>
      <c r="P198" s="214" t="s">
        <v>824</v>
      </c>
    </row>
    <row r="199" spans="1:16" s="199" customFormat="1">
      <c r="A199" s="209" t="s">
        <v>960</v>
      </c>
      <c r="B199" s="210" t="s">
        <v>1227</v>
      </c>
      <c r="C199" s="211" t="s">
        <v>1228</v>
      </c>
      <c r="D199" s="212"/>
      <c r="E199" s="212"/>
      <c r="F199" s="212">
        <v>1</v>
      </c>
      <c r="G199" s="212"/>
      <c r="H199" s="212"/>
      <c r="I199" s="212"/>
      <c r="J199" s="212"/>
      <c r="K199" s="212">
        <v>1</v>
      </c>
      <c r="L199" s="212"/>
      <c r="M199" s="212">
        <f t="shared" si="2"/>
        <v>2</v>
      </c>
      <c r="N199" s="213" t="s">
        <v>844</v>
      </c>
      <c r="O199" s="210"/>
      <c r="P199" s="214" t="s">
        <v>824</v>
      </c>
    </row>
    <row r="200" spans="1:16" s="199" customFormat="1">
      <c r="A200" s="209" t="s">
        <v>960</v>
      </c>
      <c r="B200" s="210" t="s">
        <v>1229</v>
      </c>
      <c r="C200" s="211" t="s">
        <v>1230</v>
      </c>
      <c r="D200" s="212"/>
      <c r="E200" s="212"/>
      <c r="F200" s="212">
        <v>1</v>
      </c>
      <c r="G200" s="212"/>
      <c r="H200" s="212"/>
      <c r="I200" s="212"/>
      <c r="J200" s="212"/>
      <c r="K200" s="212"/>
      <c r="L200" s="212"/>
      <c r="M200" s="212">
        <f t="shared" si="2"/>
        <v>1</v>
      </c>
      <c r="N200" s="213" t="s">
        <v>844</v>
      </c>
      <c r="O200" s="210"/>
      <c r="P200" s="214" t="s">
        <v>824</v>
      </c>
    </row>
    <row r="201" spans="1:16" s="199" customFormat="1">
      <c r="A201" s="209" t="s">
        <v>960</v>
      </c>
      <c r="B201" s="210" t="s">
        <v>1231</v>
      </c>
      <c r="C201" s="211" t="s">
        <v>1232</v>
      </c>
      <c r="D201" s="212"/>
      <c r="E201" s="212"/>
      <c r="F201" s="212"/>
      <c r="G201" s="212"/>
      <c r="H201" s="212"/>
      <c r="I201" s="212"/>
      <c r="J201" s="212"/>
      <c r="K201" s="212">
        <v>1</v>
      </c>
      <c r="L201" s="212"/>
      <c r="M201" s="212">
        <f t="shared" ref="M201:M264" si="3">SUM(D201:L201)</f>
        <v>1</v>
      </c>
      <c r="N201" s="213" t="s">
        <v>844</v>
      </c>
      <c r="O201" s="210"/>
      <c r="P201" s="214" t="s">
        <v>824</v>
      </c>
    </row>
    <row r="202" spans="1:16" s="199" customFormat="1">
      <c r="A202" s="209" t="s">
        <v>960</v>
      </c>
      <c r="B202" s="210" t="s">
        <v>1233</v>
      </c>
      <c r="C202" s="211" t="s">
        <v>1234</v>
      </c>
      <c r="D202" s="212"/>
      <c r="E202" s="212"/>
      <c r="F202" s="212"/>
      <c r="G202" s="212"/>
      <c r="H202" s="212"/>
      <c r="I202" s="212"/>
      <c r="J202" s="212"/>
      <c r="K202" s="212">
        <v>1</v>
      </c>
      <c r="L202" s="212"/>
      <c r="M202" s="212">
        <f t="shared" si="3"/>
        <v>1</v>
      </c>
      <c r="N202" s="213" t="s">
        <v>844</v>
      </c>
      <c r="O202" s="210"/>
      <c r="P202" s="214" t="s">
        <v>824</v>
      </c>
    </row>
    <row r="203" spans="1:16" s="199" customFormat="1">
      <c r="A203" s="209" t="s">
        <v>960</v>
      </c>
      <c r="B203" s="210" t="s">
        <v>1235</v>
      </c>
      <c r="C203" s="211" t="s">
        <v>1236</v>
      </c>
      <c r="D203" s="212"/>
      <c r="E203" s="212"/>
      <c r="F203" s="212"/>
      <c r="G203" s="212"/>
      <c r="H203" s="212"/>
      <c r="I203" s="212"/>
      <c r="J203" s="212"/>
      <c r="K203" s="212">
        <v>1</v>
      </c>
      <c r="L203" s="212"/>
      <c r="M203" s="212">
        <f t="shared" si="3"/>
        <v>1</v>
      </c>
      <c r="N203" s="213" t="s">
        <v>844</v>
      </c>
      <c r="O203" s="210"/>
      <c r="P203" s="214" t="s">
        <v>824</v>
      </c>
    </row>
    <row r="204" spans="1:16" s="199" customFormat="1">
      <c r="A204" s="209" t="s">
        <v>960</v>
      </c>
      <c r="B204" s="210" t="s">
        <v>1237</v>
      </c>
      <c r="C204" s="211" t="s">
        <v>1238</v>
      </c>
      <c r="D204" s="212"/>
      <c r="E204" s="212"/>
      <c r="F204" s="212">
        <v>1</v>
      </c>
      <c r="G204" s="212"/>
      <c r="H204" s="212"/>
      <c r="I204" s="212"/>
      <c r="J204" s="212"/>
      <c r="K204" s="212">
        <v>1</v>
      </c>
      <c r="L204" s="212"/>
      <c r="M204" s="212">
        <f t="shared" si="3"/>
        <v>2</v>
      </c>
      <c r="N204" s="213" t="s">
        <v>844</v>
      </c>
      <c r="O204" s="210"/>
      <c r="P204" s="214" t="s">
        <v>824</v>
      </c>
    </row>
    <row r="205" spans="1:16" s="199" customFormat="1">
      <c r="A205" s="209" t="s">
        <v>960</v>
      </c>
      <c r="B205" s="210" t="s">
        <v>1239</v>
      </c>
      <c r="C205" s="211" t="s">
        <v>1240</v>
      </c>
      <c r="D205" s="212"/>
      <c r="E205" s="212"/>
      <c r="F205" s="212"/>
      <c r="G205" s="212"/>
      <c r="H205" s="212"/>
      <c r="I205" s="212"/>
      <c r="J205" s="212"/>
      <c r="K205" s="212">
        <v>1</v>
      </c>
      <c r="L205" s="212"/>
      <c r="M205" s="212">
        <f t="shared" si="3"/>
        <v>1</v>
      </c>
      <c r="N205" s="213" t="s">
        <v>861</v>
      </c>
      <c r="O205" s="210"/>
      <c r="P205" s="214" t="s">
        <v>824</v>
      </c>
    </row>
    <row r="206" spans="1:16" s="199" customFormat="1">
      <c r="A206" s="209" t="s">
        <v>960</v>
      </c>
      <c r="B206" s="210" t="s">
        <v>1241</v>
      </c>
      <c r="C206" s="211" t="s">
        <v>1242</v>
      </c>
      <c r="D206" s="212"/>
      <c r="E206" s="212"/>
      <c r="F206" s="212">
        <v>1</v>
      </c>
      <c r="G206" s="212"/>
      <c r="H206" s="212"/>
      <c r="I206" s="212"/>
      <c r="J206" s="212"/>
      <c r="K206" s="212">
        <v>1</v>
      </c>
      <c r="L206" s="212"/>
      <c r="M206" s="212">
        <f t="shared" si="3"/>
        <v>2</v>
      </c>
      <c r="N206" s="213" t="s">
        <v>844</v>
      </c>
      <c r="O206" s="210"/>
      <c r="P206" s="214" t="s">
        <v>824</v>
      </c>
    </row>
    <row r="207" spans="1:16" s="199" customFormat="1">
      <c r="A207" s="209" t="s">
        <v>960</v>
      </c>
      <c r="B207" s="210" t="s">
        <v>1243</v>
      </c>
      <c r="C207" s="211" t="s">
        <v>1244</v>
      </c>
      <c r="D207" s="212">
        <v>1</v>
      </c>
      <c r="E207" s="212"/>
      <c r="F207" s="212">
        <v>1</v>
      </c>
      <c r="G207" s="212"/>
      <c r="H207" s="212"/>
      <c r="I207" s="212"/>
      <c r="J207" s="212"/>
      <c r="K207" s="212"/>
      <c r="L207" s="212"/>
      <c r="M207" s="212">
        <f t="shared" si="3"/>
        <v>2</v>
      </c>
      <c r="N207" s="213" t="s">
        <v>885</v>
      </c>
      <c r="O207" s="210" t="s">
        <v>828</v>
      </c>
      <c r="P207" s="214" t="s">
        <v>834</v>
      </c>
    </row>
    <row r="208" spans="1:16" s="199" customFormat="1">
      <c r="A208" s="209" t="s">
        <v>960</v>
      </c>
      <c r="B208" s="210" t="s">
        <v>1245</v>
      </c>
      <c r="C208" s="211" t="s">
        <v>1246</v>
      </c>
      <c r="D208" s="212"/>
      <c r="E208" s="212">
        <v>1</v>
      </c>
      <c r="F208" s="212">
        <v>1</v>
      </c>
      <c r="G208" s="212"/>
      <c r="H208" s="212"/>
      <c r="I208" s="212"/>
      <c r="J208" s="212"/>
      <c r="K208" s="212"/>
      <c r="L208" s="212"/>
      <c r="M208" s="212">
        <f t="shared" si="3"/>
        <v>2</v>
      </c>
      <c r="N208" s="213" t="s">
        <v>1247</v>
      </c>
      <c r="O208" s="210"/>
      <c r="P208" s="214"/>
    </row>
    <row r="209" spans="1:16" s="199" customFormat="1">
      <c r="A209" s="209" t="s">
        <v>960</v>
      </c>
      <c r="B209" s="210" t="s">
        <v>1248</v>
      </c>
      <c r="C209" s="211" t="s">
        <v>1249</v>
      </c>
      <c r="D209" s="212"/>
      <c r="E209" s="212"/>
      <c r="F209" s="212"/>
      <c r="G209" s="212"/>
      <c r="H209" s="212"/>
      <c r="I209" s="212"/>
      <c r="J209" s="212"/>
      <c r="K209" s="212"/>
      <c r="L209" s="212"/>
      <c r="M209" s="212">
        <f t="shared" si="3"/>
        <v>0</v>
      </c>
      <c r="N209" s="213" t="s">
        <v>844</v>
      </c>
      <c r="O209" s="210"/>
      <c r="P209" s="214" t="s">
        <v>824</v>
      </c>
    </row>
    <row r="210" spans="1:16" s="199" customFormat="1">
      <c r="A210" s="209" t="s">
        <v>960</v>
      </c>
      <c r="B210" s="210" t="s">
        <v>1250</v>
      </c>
      <c r="C210" s="211" t="s">
        <v>1251</v>
      </c>
      <c r="D210" s="212"/>
      <c r="E210" s="212"/>
      <c r="F210" s="212">
        <v>1</v>
      </c>
      <c r="G210" s="212"/>
      <c r="H210" s="212"/>
      <c r="I210" s="212"/>
      <c r="J210" s="212"/>
      <c r="K210" s="212"/>
      <c r="L210" s="212"/>
      <c r="M210" s="212">
        <f t="shared" si="3"/>
        <v>1</v>
      </c>
      <c r="N210" s="213" t="s">
        <v>844</v>
      </c>
      <c r="O210" s="210"/>
      <c r="P210" s="214" t="s">
        <v>824</v>
      </c>
    </row>
    <row r="211" spans="1:16" s="199" customFormat="1">
      <c r="A211" s="209" t="s">
        <v>960</v>
      </c>
      <c r="B211" s="210" t="s">
        <v>1252</v>
      </c>
      <c r="C211" s="211" t="s">
        <v>1253</v>
      </c>
      <c r="D211" s="212"/>
      <c r="E211" s="212"/>
      <c r="F211" s="212">
        <v>1</v>
      </c>
      <c r="G211" s="212"/>
      <c r="H211" s="212"/>
      <c r="I211" s="212"/>
      <c r="J211" s="212"/>
      <c r="K211" s="212">
        <v>1</v>
      </c>
      <c r="L211" s="212"/>
      <c r="M211" s="212">
        <f t="shared" si="3"/>
        <v>2</v>
      </c>
      <c r="N211" s="213" t="s">
        <v>844</v>
      </c>
      <c r="O211" s="210"/>
      <c r="P211" s="214" t="s">
        <v>824</v>
      </c>
    </row>
    <row r="212" spans="1:16" s="199" customFormat="1">
      <c r="A212" s="209" t="s">
        <v>960</v>
      </c>
      <c r="B212" s="210" t="s">
        <v>1254</v>
      </c>
      <c r="C212" s="211" t="s">
        <v>1255</v>
      </c>
      <c r="D212" s="212"/>
      <c r="E212" s="212"/>
      <c r="F212" s="212"/>
      <c r="G212" s="212"/>
      <c r="H212" s="212"/>
      <c r="I212" s="212"/>
      <c r="J212" s="212"/>
      <c r="K212" s="212"/>
      <c r="L212" s="212"/>
      <c r="M212" s="212">
        <f t="shared" si="3"/>
        <v>0</v>
      </c>
      <c r="N212" s="213" t="s">
        <v>844</v>
      </c>
      <c r="O212" s="210"/>
      <c r="P212" s="214" t="s">
        <v>824</v>
      </c>
    </row>
    <row r="213" spans="1:16" s="199" customFormat="1">
      <c r="A213" s="209" t="s">
        <v>960</v>
      </c>
      <c r="B213" s="210" t="s">
        <v>1256</v>
      </c>
      <c r="C213" s="211" t="s">
        <v>1257</v>
      </c>
      <c r="D213" s="212"/>
      <c r="E213" s="212"/>
      <c r="F213" s="212">
        <v>1</v>
      </c>
      <c r="G213" s="212"/>
      <c r="H213" s="212"/>
      <c r="I213" s="212"/>
      <c r="J213" s="212"/>
      <c r="K213" s="212">
        <v>1</v>
      </c>
      <c r="L213" s="212"/>
      <c r="M213" s="212">
        <f t="shared" si="3"/>
        <v>2</v>
      </c>
      <c r="N213" s="213" t="s">
        <v>861</v>
      </c>
      <c r="O213" s="210"/>
      <c r="P213" s="214" t="s">
        <v>824</v>
      </c>
    </row>
    <row r="214" spans="1:16" s="199" customFormat="1">
      <c r="A214" s="209" t="s">
        <v>960</v>
      </c>
      <c r="B214" s="210" t="s">
        <v>1258</v>
      </c>
      <c r="C214" s="211" t="s">
        <v>1259</v>
      </c>
      <c r="D214" s="212"/>
      <c r="E214" s="212"/>
      <c r="F214" s="212">
        <v>1</v>
      </c>
      <c r="G214" s="212"/>
      <c r="H214" s="212"/>
      <c r="I214" s="212"/>
      <c r="J214" s="212"/>
      <c r="K214" s="212">
        <v>1</v>
      </c>
      <c r="L214" s="212"/>
      <c r="M214" s="212">
        <f t="shared" si="3"/>
        <v>2</v>
      </c>
      <c r="N214" s="213" t="s">
        <v>844</v>
      </c>
      <c r="O214" s="210"/>
      <c r="P214" s="214" t="s">
        <v>824</v>
      </c>
    </row>
    <row r="215" spans="1:16" s="199" customFormat="1">
      <c r="A215" s="209" t="s">
        <v>960</v>
      </c>
      <c r="B215" s="210" t="s">
        <v>1260</v>
      </c>
      <c r="C215" s="211" t="s">
        <v>1261</v>
      </c>
      <c r="D215" s="212">
        <v>1</v>
      </c>
      <c r="E215" s="212">
        <v>1</v>
      </c>
      <c r="F215" s="212">
        <v>1</v>
      </c>
      <c r="G215" s="212"/>
      <c r="H215" s="212"/>
      <c r="I215" s="212">
        <v>1</v>
      </c>
      <c r="J215" s="212"/>
      <c r="K215" s="212">
        <v>1</v>
      </c>
      <c r="L215" s="212">
        <v>1</v>
      </c>
      <c r="M215" s="212">
        <f t="shared" si="3"/>
        <v>6</v>
      </c>
      <c r="N215" s="213" t="s">
        <v>847</v>
      </c>
      <c r="O215" s="210"/>
      <c r="P215" s="214" t="s">
        <v>848</v>
      </c>
    </row>
    <row r="216" spans="1:16" s="199" customFormat="1">
      <c r="A216" s="209" t="s">
        <v>960</v>
      </c>
      <c r="B216" s="210" t="s">
        <v>1262</v>
      </c>
      <c r="C216" s="211" t="s">
        <v>1263</v>
      </c>
      <c r="D216" s="212"/>
      <c r="E216" s="212"/>
      <c r="F216" s="212"/>
      <c r="G216" s="212"/>
      <c r="H216" s="212"/>
      <c r="I216" s="212"/>
      <c r="J216" s="212"/>
      <c r="K216" s="212"/>
      <c r="L216" s="212"/>
      <c r="M216" s="212">
        <f t="shared" si="3"/>
        <v>0</v>
      </c>
      <c r="N216" s="213" t="s">
        <v>1264</v>
      </c>
      <c r="O216" s="210" t="s">
        <v>903</v>
      </c>
      <c r="P216" s="214"/>
    </row>
    <row r="217" spans="1:16" s="199" customFormat="1">
      <c r="A217" s="209" t="s">
        <v>960</v>
      </c>
      <c r="B217" s="210" t="s">
        <v>1265</v>
      </c>
      <c r="C217" s="211" t="s">
        <v>1266</v>
      </c>
      <c r="D217" s="212"/>
      <c r="E217" s="212"/>
      <c r="F217" s="212"/>
      <c r="G217" s="212"/>
      <c r="H217" s="212"/>
      <c r="I217" s="212"/>
      <c r="J217" s="212"/>
      <c r="K217" s="212"/>
      <c r="L217" s="212"/>
      <c r="M217" s="212">
        <f t="shared" si="3"/>
        <v>0</v>
      </c>
      <c r="N217" s="213" t="s">
        <v>844</v>
      </c>
      <c r="O217" s="210"/>
      <c r="P217" s="214" t="s">
        <v>824</v>
      </c>
    </row>
    <row r="218" spans="1:16" s="199" customFormat="1">
      <c r="A218" s="209" t="s">
        <v>960</v>
      </c>
      <c r="B218" s="210" t="s">
        <v>1267</v>
      </c>
      <c r="C218" s="211" t="s">
        <v>1268</v>
      </c>
      <c r="D218" s="212">
        <v>1</v>
      </c>
      <c r="E218" s="212">
        <v>1</v>
      </c>
      <c r="F218" s="212"/>
      <c r="G218" s="212"/>
      <c r="H218" s="212"/>
      <c r="I218" s="212"/>
      <c r="J218" s="212"/>
      <c r="K218" s="212"/>
      <c r="L218" s="212">
        <v>1</v>
      </c>
      <c r="M218" s="212">
        <f t="shared" si="3"/>
        <v>3</v>
      </c>
      <c r="N218" s="213" t="s">
        <v>827</v>
      </c>
      <c r="O218" s="210"/>
      <c r="P218" s="214" t="s">
        <v>824</v>
      </c>
    </row>
    <row r="219" spans="1:16" s="199" customFormat="1">
      <c r="A219" s="209" t="s">
        <v>960</v>
      </c>
      <c r="B219" s="210" t="s">
        <v>1269</v>
      </c>
      <c r="C219" s="211" t="s">
        <v>1270</v>
      </c>
      <c r="D219" s="212"/>
      <c r="E219" s="212"/>
      <c r="F219" s="212"/>
      <c r="G219" s="212"/>
      <c r="H219" s="212"/>
      <c r="I219" s="212"/>
      <c r="J219" s="212"/>
      <c r="K219" s="212"/>
      <c r="L219" s="212"/>
      <c r="M219" s="212">
        <f t="shared" si="3"/>
        <v>0</v>
      </c>
      <c r="N219" s="213" t="s">
        <v>861</v>
      </c>
      <c r="O219" s="210"/>
      <c r="P219" s="214" t="s">
        <v>824</v>
      </c>
    </row>
    <row r="220" spans="1:16" s="199" customFormat="1">
      <c r="A220" s="209" t="s">
        <v>960</v>
      </c>
      <c r="B220" s="210" t="s">
        <v>1271</v>
      </c>
      <c r="C220" s="211" t="s">
        <v>1272</v>
      </c>
      <c r="D220" s="212"/>
      <c r="E220" s="212"/>
      <c r="F220" s="212"/>
      <c r="G220" s="212"/>
      <c r="H220" s="212"/>
      <c r="I220" s="212"/>
      <c r="J220" s="212"/>
      <c r="K220" s="212"/>
      <c r="L220" s="212"/>
      <c r="M220" s="212">
        <f t="shared" si="3"/>
        <v>0</v>
      </c>
      <c r="N220" s="213" t="s">
        <v>844</v>
      </c>
      <c r="O220" s="210"/>
      <c r="P220" s="214" t="s">
        <v>824</v>
      </c>
    </row>
    <row r="221" spans="1:16" s="199" customFormat="1">
      <c r="A221" s="209" t="s">
        <v>960</v>
      </c>
      <c r="B221" s="210" t="s">
        <v>1273</v>
      </c>
      <c r="C221" s="211" t="s">
        <v>1274</v>
      </c>
      <c r="D221" s="212"/>
      <c r="E221" s="212"/>
      <c r="F221" s="212"/>
      <c r="G221" s="212"/>
      <c r="H221" s="212"/>
      <c r="I221" s="212"/>
      <c r="J221" s="212"/>
      <c r="K221" s="212">
        <v>1</v>
      </c>
      <c r="L221" s="212"/>
      <c r="M221" s="212">
        <f t="shared" si="3"/>
        <v>1</v>
      </c>
      <c r="N221" s="213" t="s">
        <v>844</v>
      </c>
      <c r="O221" s="210"/>
      <c r="P221" s="214" t="s">
        <v>824</v>
      </c>
    </row>
    <row r="222" spans="1:16" s="199" customFormat="1">
      <c r="A222" s="209" t="s">
        <v>960</v>
      </c>
      <c r="B222" s="210" t="s">
        <v>1275</v>
      </c>
      <c r="C222" s="211" t="s">
        <v>1276</v>
      </c>
      <c r="D222" s="212"/>
      <c r="E222" s="212"/>
      <c r="F222" s="212">
        <v>1</v>
      </c>
      <c r="G222" s="212"/>
      <c r="H222" s="212"/>
      <c r="I222" s="212"/>
      <c r="J222" s="212"/>
      <c r="K222" s="212"/>
      <c r="L222" s="212"/>
      <c r="M222" s="212">
        <f t="shared" si="3"/>
        <v>1</v>
      </c>
      <c r="N222" s="213" t="s">
        <v>844</v>
      </c>
      <c r="O222" s="210"/>
      <c r="P222" s="214" t="s">
        <v>824</v>
      </c>
    </row>
    <row r="223" spans="1:16" s="199" customFormat="1">
      <c r="A223" s="209" t="s">
        <v>960</v>
      </c>
      <c r="B223" s="210" t="s">
        <v>1277</v>
      </c>
      <c r="C223" s="211" t="s">
        <v>1278</v>
      </c>
      <c r="D223" s="212"/>
      <c r="E223" s="212"/>
      <c r="F223" s="212"/>
      <c r="G223" s="212"/>
      <c r="H223" s="212"/>
      <c r="I223" s="212"/>
      <c r="J223" s="212"/>
      <c r="K223" s="212">
        <v>1</v>
      </c>
      <c r="L223" s="212"/>
      <c r="M223" s="212">
        <f t="shared" si="3"/>
        <v>1</v>
      </c>
      <c r="N223" s="213" t="s">
        <v>844</v>
      </c>
      <c r="O223" s="210"/>
      <c r="P223" s="214" t="s">
        <v>824</v>
      </c>
    </row>
    <row r="224" spans="1:16" s="199" customFormat="1">
      <c r="A224" s="209" t="s">
        <v>960</v>
      </c>
      <c r="B224" s="210" t="s">
        <v>1279</v>
      </c>
      <c r="C224" s="211" t="s">
        <v>1280</v>
      </c>
      <c r="D224" s="212"/>
      <c r="E224" s="212"/>
      <c r="F224" s="212">
        <v>1</v>
      </c>
      <c r="G224" s="212"/>
      <c r="H224" s="212"/>
      <c r="I224" s="212"/>
      <c r="J224" s="212"/>
      <c r="K224" s="212"/>
      <c r="L224" s="212"/>
      <c r="M224" s="212">
        <f t="shared" si="3"/>
        <v>1</v>
      </c>
      <c r="N224" s="213" t="s">
        <v>844</v>
      </c>
      <c r="O224" s="210"/>
      <c r="P224" s="214" t="s">
        <v>824</v>
      </c>
    </row>
    <row r="225" spans="1:16" s="199" customFormat="1">
      <c r="A225" s="209" t="s">
        <v>960</v>
      </c>
      <c r="B225" s="210" t="s">
        <v>1281</v>
      </c>
      <c r="C225" s="211" t="s">
        <v>1282</v>
      </c>
      <c r="D225" s="212"/>
      <c r="E225" s="212"/>
      <c r="F225" s="212"/>
      <c r="G225" s="212"/>
      <c r="H225" s="212"/>
      <c r="I225" s="212"/>
      <c r="J225" s="212"/>
      <c r="K225" s="212"/>
      <c r="L225" s="212"/>
      <c r="M225" s="212">
        <f t="shared" si="3"/>
        <v>0</v>
      </c>
      <c r="N225" s="213" t="s">
        <v>844</v>
      </c>
      <c r="O225" s="210"/>
      <c r="P225" s="214" t="s">
        <v>824</v>
      </c>
    </row>
    <row r="226" spans="1:16" s="199" customFormat="1">
      <c r="A226" s="209" t="s">
        <v>960</v>
      </c>
      <c r="B226" s="210" t="s">
        <v>1283</v>
      </c>
      <c r="C226" s="211" t="s">
        <v>1284</v>
      </c>
      <c r="D226" s="212"/>
      <c r="E226" s="212"/>
      <c r="F226" s="212">
        <v>1</v>
      </c>
      <c r="G226" s="212"/>
      <c r="H226" s="212"/>
      <c r="I226" s="212"/>
      <c r="J226" s="212"/>
      <c r="K226" s="212"/>
      <c r="L226" s="212"/>
      <c r="M226" s="212">
        <f t="shared" si="3"/>
        <v>1</v>
      </c>
      <c r="N226" s="213" t="s">
        <v>844</v>
      </c>
      <c r="O226" s="210"/>
      <c r="P226" s="214" t="s">
        <v>824</v>
      </c>
    </row>
    <row r="227" spans="1:16" s="199" customFormat="1">
      <c r="A227" s="209" t="s">
        <v>960</v>
      </c>
      <c r="B227" s="210" t="s">
        <v>1285</v>
      </c>
      <c r="C227" s="211" t="s">
        <v>1286</v>
      </c>
      <c r="D227" s="212"/>
      <c r="E227" s="212"/>
      <c r="F227" s="212">
        <v>1</v>
      </c>
      <c r="G227" s="212"/>
      <c r="H227" s="212"/>
      <c r="I227" s="212"/>
      <c r="J227" s="212"/>
      <c r="K227" s="212"/>
      <c r="L227" s="212"/>
      <c r="M227" s="212">
        <f t="shared" si="3"/>
        <v>1</v>
      </c>
      <c r="N227" s="213" t="s">
        <v>1287</v>
      </c>
      <c r="O227" s="210"/>
      <c r="P227" s="214"/>
    </row>
    <row r="228" spans="1:16" s="199" customFormat="1">
      <c r="A228" s="209" t="s">
        <v>960</v>
      </c>
      <c r="B228" s="210" t="s">
        <v>1288</v>
      </c>
      <c r="C228" s="211" t="s">
        <v>1289</v>
      </c>
      <c r="D228" s="212"/>
      <c r="E228" s="212"/>
      <c r="F228" s="212"/>
      <c r="G228" s="212"/>
      <c r="H228" s="212"/>
      <c r="I228" s="212"/>
      <c r="J228" s="212"/>
      <c r="K228" s="212">
        <v>1</v>
      </c>
      <c r="L228" s="212"/>
      <c r="M228" s="212">
        <f t="shared" si="3"/>
        <v>1</v>
      </c>
      <c r="N228" s="213" t="s">
        <v>1037</v>
      </c>
      <c r="O228" s="210"/>
      <c r="P228" s="214"/>
    </row>
    <row r="229" spans="1:16" s="199" customFormat="1">
      <c r="A229" s="209" t="s">
        <v>960</v>
      </c>
      <c r="B229" s="210" t="s">
        <v>1290</v>
      </c>
      <c r="C229" s="211" t="s">
        <v>1291</v>
      </c>
      <c r="D229" s="212"/>
      <c r="E229" s="212"/>
      <c r="F229" s="212"/>
      <c r="G229" s="212"/>
      <c r="H229" s="212"/>
      <c r="I229" s="212"/>
      <c r="J229" s="212"/>
      <c r="K229" s="212">
        <v>1</v>
      </c>
      <c r="L229" s="212"/>
      <c r="M229" s="212">
        <f t="shared" si="3"/>
        <v>1</v>
      </c>
      <c r="N229" s="213" t="s">
        <v>844</v>
      </c>
      <c r="O229" s="210"/>
      <c r="P229" s="214" t="s">
        <v>824</v>
      </c>
    </row>
    <row r="230" spans="1:16" s="199" customFormat="1">
      <c r="A230" s="209" t="s">
        <v>960</v>
      </c>
      <c r="B230" s="210" t="s">
        <v>1292</v>
      </c>
      <c r="C230" s="211" t="s">
        <v>1293</v>
      </c>
      <c r="D230" s="212"/>
      <c r="E230" s="212"/>
      <c r="F230" s="212"/>
      <c r="G230" s="212"/>
      <c r="H230" s="212"/>
      <c r="I230" s="212"/>
      <c r="J230" s="212"/>
      <c r="K230" s="212"/>
      <c r="L230" s="212"/>
      <c r="M230" s="212">
        <f t="shared" si="3"/>
        <v>0</v>
      </c>
      <c r="N230" s="213" t="s">
        <v>861</v>
      </c>
      <c r="O230" s="210"/>
      <c r="P230" s="214" t="s">
        <v>824</v>
      </c>
    </row>
    <row r="231" spans="1:16" s="199" customFormat="1">
      <c r="A231" s="209" t="s">
        <v>960</v>
      </c>
      <c r="B231" s="210" t="s">
        <v>1294</v>
      </c>
      <c r="C231" s="211" t="s">
        <v>1295</v>
      </c>
      <c r="D231" s="212"/>
      <c r="E231" s="212"/>
      <c r="F231" s="212"/>
      <c r="G231" s="212"/>
      <c r="H231" s="212"/>
      <c r="I231" s="212"/>
      <c r="J231" s="212"/>
      <c r="K231" s="212"/>
      <c r="L231" s="212"/>
      <c r="M231" s="212">
        <f t="shared" si="3"/>
        <v>0</v>
      </c>
      <c r="N231" s="213" t="s">
        <v>844</v>
      </c>
      <c r="O231" s="210"/>
      <c r="P231" s="214" t="s">
        <v>824</v>
      </c>
    </row>
    <row r="232" spans="1:16" s="199" customFormat="1">
      <c r="A232" s="209" t="s">
        <v>960</v>
      </c>
      <c r="B232" s="210" t="s">
        <v>1296</v>
      </c>
      <c r="C232" s="211" t="s">
        <v>1297</v>
      </c>
      <c r="D232" s="212"/>
      <c r="E232" s="212"/>
      <c r="F232" s="212">
        <v>1</v>
      </c>
      <c r="G232" s="212"/>
      <c r="H232" s="212"/>
      <c r="I232" s="212"/>
      <c r="J232" s="212"/>
      <c r="K232" s="212"/>
      <c r="L232" s="212"/>
      <c r="M232" s="212">
        <f t="shared" si="3"/>
        <v>1</v>
      </c>
      <c r="N232" s="213" t="s">
        <v>844</v>
      </c>
      <c r="O232" s="210"/>
      <c r="P232" s="214" t="s">
        <v>824</v>
      </c>
    </row>
    <row r="233" spans="1:16" s="199" customFormat="1">
      <c r="A233" s="209" t="s">
        <v>960</v>
      </c>
      <c r="B233" s="210" t="s">
        <v>1298</v>
      </c>
      <c r="C233" s="211" t="s">
        <v>1299</v>
      </c>
      <c r="D233" s="212"/>
      <c r="E233" s="212"/>
      <c r="F233" s="212"/>
      <c r="G233" s="212"/>
      <c r="H233" s="212"/>
      <c r="I233" s="212"/>
      <c r="J233" s="212"/>
      <c r="K233" s="212"/>
      <c r="L233" s="212"/>
      <c r="M233" s="212">
        <f t="shared" si="3"/>
        <v>0</v>
      </c>
      <c r="N233" s="213" t="s">
        <v>844</v>
      </c>
      <c r="O233" s="210"/>
      <c r="P233" s="214" t="s">
        <v>824</v>
      </c>
    </row>
    <row r="234" spans="1:16" s="199" customFormat="1">
      <c r="A234" s="209" t="s">
        <v>960</v>
      </c>
      <c r="B234" s="210" t="s">
        <v>1300</v>
      </c>
      <c r="C234" s="211" t="s">
        <v>1301</v>
      </c>
      <c r="D234" s="212"/>
      <c r="E234" s="212"/>
      <c r="F234" s="212"/>
      <c r="G234" s="212"/>
      <c r="H234" s="212"/>
      <c r="I234" s="212"/>
      <c r="J234" s="212"/>
      <c r="K234" s="212">
        <v>1</v>
      </c>
      <c r="L234" s="212"/>
      <c r="M234" s="212">
        <f t="shared" si="3"/>
        <v>1</v>
      </c>
      <c r="N234" s="213" t="s">
        <v>844</v>
      </c>
      <c r="O234" s="210"/>
      <c r="P234" s="214" t="s">
        <v>824</v>
      </c>
    </row>
    <row r="235" spans="1:16" s="199" customFormat="1">
      <c r="A235" s="209" t="s">
        <v>960</v>
      </c>
      <c r="B235" s="210" t="s">
        <v>1302</v>
      </c>
      <c r="C235" s="211" t="s">
        <v>1303</v>
      </c>
      <c r="D235" s="212"/>
      <c r="E235" s="212"/>
      <c r="F235" s="212">
        <v>1</v>
      </c>
      <c r="G235" s="212"/>
      <c r="H235" s="212"/>
      <c r="I235" s="212"/>
      <c r="J235" s="212"/>
      <c r="K235" s="212"/>
      <c r="L235" s="212"/>
      <c r="M235" s="212">
        <f t="shared" si="3"/>
        <v>1</v>
      </c>
      <c r="N235" s="213" t="s">
        <v>844</v>
      </c>
      <c r="O235" s="210"/>
      <c r="P235" s="214" t="s">
        <v>824</v>
      </c>
    </row>
    <row r="236" spans="1:16" s="199" customFormat="1">
      <c r="A236" s="209" t="s">
        <v>960</v>
      </c>
      <c r="B236" s="210" t="s">
        <v>1304</v>
      </c>
      <c r="C236" s="211" t="s">
        <v>1305</v>
      </c>
      <c r="D236" s="212"/>
      <c r="E236" s="212"/>
      <c r="F236" s="212"/>
      <c r="G236" s="212"/>
      <c r="H236" s="212">
        <v>1</v>
      </c>
      <c r="I236" s="212"/>
      <c r="J236" s="212">
        <v>1</v>
      </c>
      <c r="K236" s="212"/>
      <c r="L236" s="212"/>
      <c r="M236" s="212">
        <f t="shared" si="3"/>
        <v>2</v>
      </c>
      <c r="N236" s="213" t="s">
        <v>885</v>
      </c>
      <c r="O236" s="210" t="s">
        <v>828</v>
      </c>
      <c r="P236" s="214" t="s">
        <v>817</v>
      </c>
    </row>
    <row r="237" spans="1:16" s="199" customFormat="1">
      <c r="A237" s="209" t="s">
        <v>960</v>
      </c>
      <c r="B237" s="210" t="s">
        <v>1306</v>
      </c>
      <c r="C237" s="211" t="s">
        <v>1307</v>
      </c>
      <c r="D237" s="212"/>
      <c r="E237" s="212"/>
      <c r="F237" s="212"/>
      <c r="G237" s="212"/>
      <c r="H237" s="212"/>
      <c r="I237" s="212"/>
      <c r="J237" s="212"/>
      <c r="K237" s="212">
        <v>1</v>
      </c>
      <c r="L237" s="212"/>
      <c r="M237" s="212">
        <f t="shared" si="3"/>
        <v>1</v>
      </c>
      <c r="N237" s="213" t="s">
        <v>844</v>
      </c>
      <c r="O237" s="210"/>
      <c r="P237" s="214" t="s">
        <v>824</v>
      </c>
    </row>
    <row r="238" spans="1:16" s="199" customFormat="1">
      <c r="A238" s="209" t="s">
        <v>960</v>
      </c>
      <c r="B238" s="210" t="s">
        <v>1308</v>
      </c>
      <c r="C238" s="211" t="s">
        <v>1309</v>
      </c>
      <c r="D238" s="212"/>
      <c r="E238" s="212"/>
      <c r="F238" s="212"/>
      <c r="G238" s="212"/>
      <c r="H238" s="212"/>
      <c r="I238" s="212"/>
      <c r="J238" s="212"/>
      <c r="K238" s="212"/>
      <c r="L238" s="212"/>
      <c r="M238" s="212">
        <f t="shared" si="3"/>
        <v>0</v>
      </c>
      <c r="N238" s="213" t="s">
        <v>844</v>
      </c>
      <c r="O238" s="210"/>
      <c r="P238" s="214" t="s">
        <v>824</v>
      </c>
    </row>
    <row r="239" spans="1:16" s="199" customFormat="1">
      <c r="A239" s="209" t="s">
        <v>960</v>
      </c>
      <c r="B239" s="210" t="s">
        <v>1310</v>
      </c>
      <c r="C239" s="211" t="s">
        <v>1311</v>
      </c>
      <c r="D239" s="212"/>
      <c r="E239" s="212"/>
      <c r="F239" s="212">
        <v>1</v>
      </c>
      <c r="G239" s="212"/>
      <c r="H239" s="212"/>
      <c r="I239" s="212"/>
      <c r="J239" s="212"/>
      <c r="K239" s="212"/>
      <c r="L239" s="212"/>
      <c r="M239" s="212">
        <f t="shared" si="3"/>
        <v>1</v>
      </c>
      <c r="N239" s="213" t="s">
        <v>844</v>
      </c>
      <c r="O239" s="210"/>
      <c r="P239" s="214" t="s">
        <v>824</v>
      </c>
    </row>
    <row r="240" spans="1:16" s="199" customFormat="1">
      <c r="A240" s="209" t="s">
        <v>960</v>
      </c>
      <c r="B240" s="210" t="s">
        <v>1312</v>
      </c>
      <c r="C240" s="211" t="s">
        <v>1313</v>
      </c>
      <c r="D240" s="212">
        <v>1</v>
      </c>
      <c r="E240" s="212"/>
      <c r="F240" s="212"/>
      <c r="G240" s="212"/>
      <c r="H240" s="212"/>
      <c r="I240" s="212"/>
      <c r="J240" s="212"/>
      <c r="K240" s="212"/>
      <c r="L240" s="212"/>
      <c r="M240" s="212">
        <f t="shared" si="3"/>
        <v>1</v>
      </c>
      <c r="N240" s="213" t="s">
        <v>847</v>
      </c>
      <c r="O240" s="210" t="s">
        <v>903</v>
      </c>
      <c r="P240" s="214" t="s">
        <v>834</v>
      </c>
    </row>
    <row r="241" spans="1:16" s="199" customFormat="1">
      <c r="A241" s="209" t="s">
        <v>960</v>
      </c>
      <c r="B241" s="210" t="s">
        <v>1314</v>
      </c>
      <c r="C241" s="211" t="s">
        <v>1315</v>
      </c>
      <c r="D241" s="212"/>
      <c r="E241" s="212"/>
      <c r="F241" s="212"/>
      <c r="G241" s="212"/>
      <c r="H241" s="212"/>
      <c r="I241" s="212"/>
      <c r="J241" s="212"/>
      <c r="K241" s="212">
        <v>1</v>
      </c>
      <c r="L241" s="212"/>
      <c r="M241" s="212">
        <f t="shared" si="3"/>
        <v>1</v>
      </c>
      <c r="N241" s="213" t="s">
        <v>844</v>
      </c>
      <c r="O241" s="210"/>
      <c r="P241" s="214" t="s">
        <v>824</v>
      </c>
    </row>
    <row r="242" spans="1:16" s="199" customFormat="1">
      <c r="A242" s="209" t="s">
        <v>960</v>
      </c>
      <c r="B242" s="210" t="s">
        <v>1314</v>
      </c>
      <c r="C242" s="211" t="s">
        <v>1316</v>
      </c>
      <c r="D242" s="212"/>
      <c r="E242" s="212"/>
      <c r="F242" s="212"/>
      <c r="G242" s="212"/>
      <c r="H242" s="212"/>
      <c r="I242" s="212"/>
      <c r="J242" s="212"/>
      <c r="K242" s="212">
        <v>1</v>
      </c>
      <c r="L242" s="212"/>
      <c r="M242" s="212">
        <f t="shared" si="3"/>
        <v>1</v>
      </c>
      <c r="N242" s="213" t="s">
        <v>820</v>
      </c>
      <c r="O242" s="210"/>
      <c r="P242" s="214"/>
    </row>
    <row r="243" spans="1:16" s="199" customFormat="1">
      <c r="A243" s="209" t="s">
        <v>960</v>
      </c>
      <c r="B243" s="210" t="s">
        <v>1317</v>
      </c>
      <c r="C243" s="211" t="s">
        <v>1318</v>
      </c>
      <c r="D243" s="212">
        <v>1</v>
      </c>
      <c r="E243" s="212"/>
      <c r="F243" s="212">
        <v>1</v>
      </c>
      <c r="G243" s="212"/>
      <c r="H243" s="212"/>
      <c r="I243" s="212"/>
      <c r="J243" s="212"/>
      <c r="K243" s="212"/>
      <c r="L243" s="212"/>
      <c r="M243" s="212">
        <f t="shared" si="3"/>
        <v>2</v>
      </c>
      <c r="N243" s="213" t="s">
        <v>823</v>
      </c>
      <c r="O243" s="210"/>
      <c r="P243" s="214" t="s">
        <v>824</v>
      </c>
    </row>
    <row r="244" spans="1:16" s="199" customFormat="1">
      <c r="A244" s="209" t="s">
        <v>960</v>
      </c>
      <c r="B244" s="210" t="s">
        <v>1319</v>
      </c>
      <c r="C244" s="211" t="s">
        <v>1320</v>
      </c>
      <c r="D244" s="212"/>
      <c r="E244" s="212"/>
      <c r="F244" s="212"/>
      <c r="G244" s="212"/>
      <c r="H244" s="212"/>
      <c r="I244" s="212"/>
      <c r="J244" s="212"/>
      <c r="K244" s="212"/>
      <c r="L244" s="212"/>
      <c r="M244" s="212">
        <f t="shared" si="3"/>
        <v>0</v>
      </c>
      <c r="N244" s="213" t="s">
        <v>844</v>
      </c>
      <c r="O244" s="210"/>
      <c r="P244" s="214" t="s">
        <v>824</v>
      </c>
    </row>
    <row r="245" spans="1:16" s="199" customFormat="1">
      <c r="A245" s="209" t="s">
        <v>960</v>
      </c>
      <c r="B245" s="210" t="s">
        <v>1321</v>
      </c>
      <c r="C245" s="211" t="s">
        <v>1322</v>
      </c>
      <c r="D245" s="212"/>
      <c r="E245" s="212"/>
      <c r="F245" s="212"/>
      <c r="G245" s="212"/>
      <c r="H245" s="212"/>
      <c r="I245" s="212"/>
      <c r="J245" s="212"/>
      <c r="K245" s="212">
        <v>1</v>
      </c>
      <c r="L245" s="212"/>
      <c r="M245" s="212">
        <f t="shared" si="3"/>
        <v>1</v>
      </c>
      <c r="N245" s="213" t="s">
        <v>844</v>
      </c>
      <c r="O245" s="210"/>
      <c r="P245" s="214" t="s">
        <v>824</v>
      </c>
    </row>
    <row r="246" spans="1:16" s="199" customFormat="1">
      <c r="A246" s="209" t="s">
        <v>1323</v>
      </c>
      <c r="B246" s="210" t="s">
        <v>1324</v>
      </c>
      <c r="C246" s="211" t="s">
        <v>1325</v>
      </c>
      <c r="D246" s="212"/>
      <c r="E246" s="212"/>
      <c r="F246" s="212">
        <v>1</v>
      </c>
      <c r="G246" s="212"/>
      <c r="H246" s="212"/>
      <c r="I246" s="212"/>
      <c r="J246" s="212"/>
      <c r="K246" s="212">
        <v>1</v>
      </c>
      <c r="L246" s="212"/>
      <c r="M246" s="212">
        <f t="shared" si="3"/>
        <v>2</v>
      </c>
      <c r="N246" s="213" t="s">
        <v>1247</v>
      </c>
      <c r="O246" s="210"/>
      <c r="P246" s="214"/>
    </row>
    <row r="247" spans="1:16" s="199" customFormat="1">
      <c r="A247" s="209" t="s">
        <v>1323</v>
      </c>
      <c r="B247" s="210" t="s">
        <v>1326</v>
      </c>
      <c r="C247" s="211" t="s">
        <v>1327</v>
      </c>
      <c r="D247" s="212"/>
      <c r="E247" s="212">
        <v>1</v>
      </c>
      <c r="F247" s="212">
        <v>1</v>
      </c>
      <c r="G247" s="212"/>
      <c r="H247" s="212"/>
      <c r="I247" s="212"/>
      <c r="J247" s="212"/>
      <c r="K247" s="212"/>
      <c r="L247" s="212">
        <v>1</v>
      </c>
      <c r="M247" s="212">
        <f t="shared" si="3"/>
        <v>3</v>
      </c>
      <c r="N247" s="213" t="s">
        <v>816</v>
      </c>
      <c r="O247" s="210"/>
      <c r="P247" s="214" t="s">
        <v>834</v>
      </c>
    </row>
    <row r="248" spans="1:16" s="199" customFormat="1">
      <c r="A248" s="209" t="s">
        <v>1323</v>
      </c>
      <c r="B248" s="210" t="s">
        <v>1328</v>
      </c>
      <c r="C248" s="211" t="s">
        <v>1329</v>
      </c>
      <c r="D248" s="212">
        <v>1</v>
      </c>
      <c r="E248" s="212"/>
      <c r="F248" s="212"/>
      <c r="G248" s="212"/>
      <c r="H248" s="212"/>
      <c r="I248" s="212"/>
      <c r="J248" s="212"/>
      <c r="K248" s="212"/>
      <c r="L248" s="212">
        <v>1</v>
      </c>
      <c r="M248" s="212">
        <f t="shared" si="3"/>
        <v>2</v>
      </c>
      <c r="N248" s="213" t="s">
        <v>816</v>
      </c>
      <c r="O248" s="210"/>
      <c r="P248" s="214"/>
    </row>
    <row r="249" spans="1:16" s="199" customFormat="1">
      <c r="A249" s="209" t="s">
        <v>1323</v>
      </c>
      <c r="B249" s="210" t="s">
        <v>1330</v>
      </c>
      <c r="C249" s="211" t="s">
        <v>1331</v>
      </c>
      <c r="D249" s="212"/>
      <c r="E249" s="212"/>
      <c r="F249" s="212"/>
      <c r="G249" s="212"/>
      <c r="H249" s="212"/>
      <c r="I249" s="212"/>
      <c r="J249" s="212"/>
      <c r="K249" s="212">
        <v>1</v>
      </c>
      <c r="L249" s="212"/>
      <c r="M249" s="212">
        <f t="shared" si="3"/>
        <v>1</v>
      </c>
      <c r="N249" s="213" t="s">
        <v>823</v>
      </c>
      <c r="O249" s="210" t="s">
        <v>903</v>
      </c>
      <c r="P249" s="214" t="s">
        <v>848</v>
      </c>
    </row>
    <row r="250" spans="1:16" s="199" customFormat="1">
      <c r="A250" s="209" t="s">
        <v>1323</v>
      </c>
      <c r="B250" s="210" t="s">
        <v>1332</v>
      </c>
      <c r="C250" s="211" t="s">
        <v>1333</v>
      </c>
      <c r="D250" s="212"/>
      <c r="E250" s="212"/>
      <c r="F250" s="212"/>
      <c r="G250" s="212"/>
      <c r="H250" s="212"/>
      <c r="I250" s="212"/>
      <c r="J250" s="212"/>
      <c r="K250" s="212">
        <v>1</v>
      </c>
      <c r="L250" s="212"/>
      <c r="M250" s="212">
        <f t="shared" si="3"/>
        <v>1</v>
      </c>
      <c r="N250" s="213" t="s">
        <v>885</v>
      </c>
      <c r="O250" s="210"/>
      <c r="P250" s="214"/>
    </row>
    <row r="251" spans="1:16" s="199" customFormat="1">
      <c r="A251" s="209" t="s">
        <v>1323</v>
      </c>
      <c r="B251" s="210" t="s">
        <v>1334</v>
      </c>
      <c r="C251" s="211" t="s">
        <v>1335</v>
      </c>
      <c r="D251" s="212">
        <v>1</v>
      </c>
      <c r="E251" s="212"/>
      <c r="F251" s="212"/>
      <c r="G251" s="212"/>
      <c r="H251" s="212"/>
      <c r="I251" s="212"/>
      <c r="J251" s="212"/>
      <c r="K251" s="212"/>
      <c r="L251" s="212"/>
      <c r="M251" s="212">
        <f t="shared" si="3"/>
        <v>1</v>
      </c>
      <c r="N251" s="213" t="s">
        <v>816</v>
      </c>
      <c r="O251" s="210"/>
      <c r="P251" s="214"/>
    </row>
    <row r="252" spans="1:16" s="199" customFormat="1">
      <c r="A252" s="209" t="s">
        <v>1323</v>
      </c>
      <c r="B252" s="210" t="s">
        <v>1336</v>
      </c>
      <c r="C252" s="211" t="s">
        <v>1337</v>
      </c>
      <c r="D252" s="212"/>
      <c r="E252" s="212"/>
      <c r="F252" s="212"/>
      <c r="G252" s="212">
        <v>1</v>
      </c>
      <c r="H252" s="212"/>
      <c r="I252" s="212">
        <v>1</v>
      </c>
      <c r="J252" s="212"/>
      <c r="K252" s="212"/>
      <c r="L252" s="212"/>
      <c r="M252" s="212">
        <f t="shared" si="3"/>
        <v>2</v>
      </c>
      <c r="N252" s="213" t="s">
        <v>885</v>
      </c>
      <c r="O252" s="210"/>
      <c r="P252" s="214" t="s">
        <v>834</v>
      </c>
    </row>
    <row r="253" spans="1:16" s="199" customFormat="1">
      <c r="A253" s="209" t="s">
        <v>1323</v>
      </c>
      <c r="B253" s="210" t="s">
        <v>1338</v>
      </c>
      <c r="C253" s="211" t="s">
        <v>1339</v>
      </c>
      <c r="D253" s="212"/>
      <c r="E253" s="212"/>
      <c r="F253" s="212">
        <v>1</v>
      </c>
      <c r="G253" s="212">
        <v>1</v>
      </c>
      <c r="H253" s="212"/>
      <c r="I253" s="212">
        <v>1</v>
      </c>
      <c r="J253" s="212"/>
      <c r="K253" s="212"/>
      <c r="L253" s="212"/>
      <c r="M253" s="212">
        <f t="shared" si="3"/>
        <v>3</v>
      </c>
      <c r="N253" s="213" t="s">
        <v>885</v>
      </c>
      <c r="O253" s="210"/>
      <c r="P253" s="214"/>
    </row>
    <row r="254" spans="1:16" s="199" customFormat="1">
      <c r="A254" s="209" t="s">
        <v>1323</v>
      </c>
      <c r="B254" s="210" t="s">
        <v>1340</v>
      </c>
      <c r="C254" s="211" t="s">
        <v>1341</v>
      </c>
      <c r="D254" s="212">
        <v>1</v>
      </c>
      <c r="E254" s="212">
        <v>1</v>
      </c>
      <c r="F254" s="212"/>
      <c r="G254" s="212"/>
      <c r="H254" s="212"/>
      <c r="I254" s="212"/>
      <c r="J254" s="212"/>
      <c r="K254" s="212"/>
      <c r="L254" s="212"/>
      <c r="M254" s="212">
        <f t="shared" si="3"/>
        <v>2</v>
      </c>
      <c r="N254" s="213" t="s">
        <v>847</v>
      </c>
      <c r="O254" s="210"/>
      <c r="P254" s="214"/>
    </row>
    <row r="255" spans="1:16" s="199" customFormat="1">
      <c r="A255" s="209" t="s">
        <v>1323</v>
      </c>
      <c r="B255" s="210" t="s">
        <v>1342</v>
      </c>
      <c r="C255" s="211" t="s">
        <v>1343</v>
      </c>
      <c r="D255" s="212"/>
      <c r="E255" s="212"/>
      <c r="F255" s="212">
        <v>1</v>
      </c>
      <c r="G255" s="212"/>
      <c r="H255" s="212">
        <v>1</v>
      </c>
      <c r="I255" s="212"/>
      <c r="J255" s="212"/>
      <c r="K255" s="212"/>
      <c r="L255" s="212"/>
      <c r="M255" s="212">
        <f t="shared" si="3"/>
        <v>2</v>
      </c>
      <c r="N255" s="213" t="s">
        <v>823</v>
      </c>
      <c r="O255" s="210"/>
      <c r="P255" s="214" t="s">
        <v>848</v>
      </c>
    </row>
    <row r="256" spans="1:16" s="199" customFormat="1">
      <c r="A256" s="209" t="s">
        <v>1323</v>
      </c>
      <c r="B256" s="210" t="s">
        <v>1344</v>
      </c>
      <c r="C256" s="211" t="s">
        <v>1345</v>
      </c>
      <c r="D256" s="212"/>
      <c r="E256" s="212"/>
      <c r="F256" s="212"/>
      <c r="G256" s="212">
        <v>1</v>
      </c>
      <c r="H256" s="212"/>
      <c r="I256" s="212">
        <v>1</v>
      </c>
      <c r="J256" s="212"/>
      <c r="K256" s="212"/>
      <c r="L256" s="212"/>
      <c r="M256" s="212">
        <f t="shared" si="3"/>
        <v>2</v>
      </c>
      <c r="N256" s="213" t="s">
        <v>847</v>
      </c>
      <c r="O256" s="210"/>
      <c r="P256" s="214"/>
    </row>
    <row r="257" spans="1:16" s="199" customFormat="1">
      <c r="A257" s="209" t="s">
        <v>1323</v>
      </c>
      <c r="B257" s="210" t="s">
        <v>1346</v>
      </c>
      <c r="C257" s="211" t="s">
        <v>1347</v>
      </c>
      <c r="D257" s="212"/>
      <c r="E257" s="212"/>
      <c r="F257" s="212"/>
      <c r="G257" s="212">
        <v>1</v>
      </c>
      <c r="H257" s="212"/>
      <c r="I257" s="212">
        <v>1</v>
      </c>
      <c r="J257" s="212"/>
      <c r="K257" s="212"/>
      <c r="L257" s="212"/>
      <c r="M257" s="212">
        <f t="shared" si="3"/>
        <v>2</v>
      </c>
      <c r="N257" s="213" t="s">
        <v>847</v>
      </c>
      <c r="O257" s="210"/>
      <c r="P257" s="214"/>
    </row>
    <row r="258" spans="1:16" s="199" customFormat="1">
      <c r="A258" s="209" t="s">
        <v>1323</v>
      </c>
      <c r="B258" s="210" t="s">
        <v>1348</v>
      </c>
      <c r="C258" s="211" t="s">
        <v>1349</v>
      </c>
      <c r="D258" s="212">
        <v>1</v>
      </c>
      <c r="E258" s="212"/>
      <c r="F258" s="212"/>
      <c r="G258" s="212"/>
      <c r="H258" s="212"/>
      <c r="I258" s="212">
        <v>1</v>
      </c>
      <c r="J258" s="212"/>
      <c r="K258" s="212">
        <v>1</v>
      </c>
      <c r="L258" s="212">
        <v>1</v>
      </c>
      <c r="M258" s="212">
        <f t="shared" si="3"/>
        <v>4</v>
      </c>
      <c r="N258" s="213" t="s">
        <v>885</v>
      </c>
      <c r="O258" s="210" t="s">
        <v>828</v>
      </c>
      <c r="P258" s="214" t="s">
        <v>817</v>
      </c>
    </row>
    <row r="259" spans="1:16" s="199" customFormat="1">
      <c r="A259" s="209" t="s">
        <v>1323</v>
      </c>
      <c r="B259" s="210" t="s">
        <v>1350</v>
      </c>
      <c r="C259" s="211" t="s">
        <v>1351</v>
      </c>
      <c r="D259" s="212"/>
      <c r="E259" s="212">
        <v>1</v>
      </c>
      <c r="F259" s="212"/>
      <c r="G259" s="212"/>
      <c r="H259" s="212"/>
      <c r="I259" s="212"/>
      <c r="J259" s="212"/>
      <c r="K259" s="212"/>
      <c r="L259" s="212"/>
      <c r="M259" s="212">
        <f t="shared" si="3"/>
        <v>1</v>
      </c>
      <c r="N259" s="213" t="s">
        <v>885</v>
      </c>
      <c r="O259" s="210" t="s">
        <v>828</v>
      </c>
      <c r="P259" s="214" t="s">
        <v>834</v>
      </c>
    </row>
    <row r="260" spans="1:16" s="199" customFormat="1">
      <c r="A260" s="209" t="s">
        <v>1323</v>
      </c>
      <c r="B260" s="210" t="s">
        <v>1352</v>
      </c>
      <c r="C260" s="211" t="s">
        <v>1353</v>
      </c>
      <c r="D260" s="212"/>
      <c r="E260" s="212"/>
      <c r="F260" s="212"/>
      <c r="G260" s="212"/>
      <c r="H260" s="212"/>
      <c r="I260" s="212"/>
      <c r="J260" s="212"/>
      <c r="K260" s="212">
        <v>1</v>
      </c>
      <c r="L260" s="212"/>
      <c r="M260" s="212">
        <f t="shared" si="3"/>
        <v>1</v>
      </c>
      <c r="N260" s="213" t="s">
        <v>844</v>
      </c>
      <c r="O260" s="210"/>
      <c r="P260" s="214"/>
    </row>
    <row r="261" spans="1:16" s="199" customFormat="1">
      <c r="A261" s="209" t="s">
        <v>1323</v>
      </c>
      <c r="B261" s="210" t="s">
        <v>1354</v>
      </c>
      <c r="C261" s="211" t="s">
        <v>1355</v>
      </c>
      <c r="D261" s="212"/>
      <c r="E261" s="212">
        <v>1</v>
      </c>
      <c r="F261" s="212">
        <v>1</v>
      </c>
      <c r="G261" s="212">
        <v>1</v>
      </c>
      <c r="H261" s="212">
        <v>1</v>
      </c>
      <c r="I261" s="212"/>
      <c r="J261" s="212"/>
      <c r="K261" s="212"/>
      <c r="L261" s="212">
        <v>1</v>
      </c>
      <c r="M261" s="212">
        <f t="shared" si="3"/>
        <v>5</v>
      </c>
      <c r="N261" s="213" t="s">
        <v>847</v>
      </c>
      <c r="O261" s="210"/>
      <c r="P261" s="214" t="s">
        <v>834</v>
      </c>
    </row>
    <row r="262" spans="1:16" s="199" customFormat="1">
      <c r="A262" s="209" t="s">
        <v>1323</v>
      </c>
      <c r="B262" s="210" t="s">
        <v>1356</v>
      </c>
      <c r="C262" s="211" t="s">
        <v>1357</v>
      </c>
      <c r="D262" s="212"/>
      <c r="E262" s="212"/>
      <c r="F262" s="212">
        <v>1</v>
      </c>
      <c r="G262" s="212"/>
      <c r="H262" s="212"/>
      <c r="I262" s="212"/>
      <c r="J262" s="212"/>
      <c r="K262" s="212"/>
      <c r="L262" s="212"/>
      <c r="M262" s="212">
        <f t="shared" si="3"/>
        <v>1</v>
      </c>
      <c r="N262" s="213" t="s">
        <v>844</v>
      </c>
      <c r="O262" s="210"/>
      <c r="P262" s="214"/>
    </row>
    <row r="263" spans="1:16" s="199" customFormat="1">
      <c r="A263" s="209" t="s">
        <v>1323</v>
      </c>
      <c r="B263" s="210" t="s">
        <v>1358</v>
      </c>
      <c r="C263" s="211" t="s">
        <v>1359</v>
      </c>
      <c r="D263" s="212"/>
      <c r="E263" s="212"/>
      <c r="F263" s="212">
        <v>1</v>
      </c>
      <c r="G263" s="212"/>
      <c r="H263" s="212"/>
      <c r="I263" s="212"/>
      <c r="J263" s="212"/>
      <c r="K263" s="212"/>
      <c r="L263" s="212"/>
      <c r="M263" s="212">
        <f t="shared" si="3"/>
        <v>1</v>
      </c>
      <c r="N263" s="213" t="s">
        <v>844</v>
      </c>
      <c r="O263" s="210"/>
      <c r="P263" s="214"/>
    </row>
    <row r="264" spans="1:16" s="199" customFormat="1">
      <c r="A264" s="209" t="s">
        <v>1323</v>
      </c>
      <c r="B264" s="210" t="s">
        <v>1360</v>
      </c>
      <c r="C264" s="211" t="s">
        <v>1361</v>
      </c>
      <c r="D264" s="212"/>
      <c r="E264" s="212"/>
      <c r="F264" s="212">
        <v>1</v>
      </c>
      <c r="G264" s="212"/>
      <c r="H264" s="212"/>
      <c r="I264" s="212"/>
      <c r="J264" s="212"/>
      <c r="K264" s="212"/>
      <c r="L264" s="212"/>
      <c r="M264" s="212">
        <f t="shared" si="3"/>
        <v>1</v>
      </c>
      <c r="N264" s="213" t="s">
        <v>844</v>
      </c>
      <c r="O264" s="210"/>
      <c r="P264" s="214"/>
    </row>
    <row r="265" spans="1:16" s="199" customFormat="1">
      <c r="A265" s="209" t="s">
        <v>1323</v>
      </c>
      <c r="B265" s="210" t="s">
        <v>1362</v>
      </c>
      <c r="C265" s="211" t="s">
        <v>1363</v>
      </c>
      <c r="D265" s="212"/>
      <c r="E265" s="212"/>
      <c r="F265" s="212">
        <v>1</v>
      </c>
      <c r="G265" s="212"/>
      <c r="H265" s="212"/>
      <c r="I265" s="212"/>
      <c r="J265" s="212"/>
      <c r="K265" s="212"/>
      <c r="L265" s="212"/>
      <c r="M265" s="212">
        <f t="shared" ref="M265:M328" si="4">SUM(D265:L265)</f>
        <v>1</v>
      </c>
      <c r="N265" s="213" t="s">
        <v>861</v>
      </c>
      <c r="O265" s="210"/>
      <c r="P265" s="214"/>
    </row>
    <row r="266" spans="1:16" s="199" customFormat="1" ht="51">
      <c r="A266" s="209" t="s">
        <v>1323</v>
      </c>
      <c r="B266" s="210" t="s">
        <v>1364</v>
      </c>
      <c r="C266" s="211" t="s">
        <v>1365</v>
      </c>
      <c r="D266" s="212"/>
      <c r="E266" s="212"/>
      <c r="F266" s="212">
        <v>1</v>
      </c>
      <c r="G266" s="212"/>
      <c r="H266" s="212"/>
      <c r="I266" s="212">
        <v>1</v>
      </c>
      <c r="J266" s="212"/>
      <c r="K266" s="212">
        <v>1</v>
      </c>
      <c r="L266" s="212"/>
      <c r="M266" s="212">
        <f t="shared" si="4"/>
        <v>3</v>
      </c>
      <c r="N266" s="213" t="s">
        <v>885</v>
      </c>
      <c r="O266" s="210" t="s">
        <v>1366</v>
      </c>
      <c r="P266" s="214" t="s">
        <v>834</v>
      </c>
    </row>
    <row r="267" spans="1:16" s="199" customFormat="1">
      <c r="A267" s="209" t="s">
        <v>1323</v>
      </c>
      <c r="B267" s="210" t="s">
        <v>1367</v>
      </c>
      <c r="C267" s="211" t="s">
        <v>1368</v>
      </c>
      <c r="D267" s="212"/>
      <c r="E267" s="212"/>
      <c r="F267" s="212"/>
      <c r="G267" s="212"/>
      <c r="H267" s="212"/>
      <c r="I267" s="212"/>
      <c r="J267" s="212"/>
      <c r="K267" s="212">
        <v>1</v>
      </c>
      <c r="L267" s="212"/>
      <c r="M267" s="212">
        <f t="shared" si="4"/>
        <v>1</v>
      </c>
      <c r="N267" s="213" t="s">
        <v>1037</v>
      </c>
      <c r="O267" s="210"/>
      <c r="P267" s="214"/>
    </row>
    <row r="268" spans="1:16" s="199" customFormat="1">
      <c r="A268" s="209" t="s">
        <v>1323</v>
      </c>
      <c r="B268" s="210" t="s">
        <v>1369</v>
      </c>
      <c r="C268" s="211" t="s">
        <v>1370</v>
      </c>
      <c r="D268" s="212"/>
      <c r="E268" s="212"/>
      <c r="F268" s="212">
        <v>1</v>
      </c>
      <c r="G268" s="212"/>
      <c r="H268" s="212"/>
      <c r="I268" s="212"/>
      <c r="J268" s="212"/>
      <c r="K268" s="212">
        <v>1</v>
      </c>
      <c r="L268" s="212"/>
      <c r="M268" s="212">
        <f t="shared" si="4"/>
        <v>2</v>
      </c>
      <c r="N268" s="213" t="s">
        <v>844</v>
      </c>
      <c r="O268" s="210"/>
      <c r="P268" s="214"/>
    </row>
    <row r="269" spans="1:16" s="199" customFormat="1" ht="25.5">
      <c r="A269" s="209" t="s">
        <v>1323</v>
      </c>
      <c r="B269" s="210" t="s">
        <v>1371</v>
      </c>
      <c r="C269" s="211" t="s">
        <v>1372</v>
      </c>
      <c r="D269" s="212"/>
      <c r="E269" s="212"/>
      <c r="F269" s="212"/>
      <c r="G269" s="212"/>
      <c r="H269" s="212"/>
      <c r="I269" s="212"/>
      <c r="J269" s="212"/>
      <c r="K269" s="212"/>
      <c r="L269" s="212">
        <v>1</v>
      </c>
      <c r="M269" s="212">
        <f t="shared" si="4"/>
        <v>1</v>
      </c>
      <c r="N269" s="213" t="s">
        <v>885</v>
      </c>
      <c r="O269" s="210" t="s">
        <v>828</v>
      </c>
      <c r="P269" s="214" t="s">
        <v>1040</v>
      </c>
    </row>
    <row r="270" spans="1:16" s="199" customFormat="1">
      <c r="A270" s="209" t="s">
        <v>1323</v>
      </c>
      <c r="B270" s="210" t="s">
        <v>1373</v>
      </c>
      <c r="C270" s="211" t="s">
        <v>1374</v>
      </c>
      <c r="D270" s="212">
        <v>1</v>
      </c>
      <c r="E270" s="212"/>
      <c r="F270" s="212">
        <v>1</v>
      </c>
      <c r="G270" s="212"/>
      <c r="H270" s="212"/>
      <c r="I270" s="212"/>
      <c r="J270" s="212"/>
      <c r="K270" s="212"/>
      <c r="L270" s="212"/>
      <c r="M270" s="212">
        <f t="shared" si="4"/>
        <v>2</v>
      </c>
      <c r="N270" s="213" t="s">
        <v>885</v>
      </c>
      <c r="O270" s="210" t="s">
        <v>1168</v>
      </c>
      <c r="P270" s="214" t="s">
        <v>817</v>
      </c>
    </row>
    <row r="271" spans="1:16" s="199" customFormat="1">
      <c r="A271" s="209" t="s">
        <v>1323</v>
      </c>
      <c r="B271" s="210" t="s">
        <v>1375</v>
      </c>
      <c r="C271" s="211" t="s">
        <v>1376</v>
      </c>
      <c r="D271" s="212"/>
      <c r="E271" s="212"/>
      <c r="F271" s="212">
        <v>1</v>
      </c>
      <c r="G271" s="212"/>
      <c r="H271" s="212"/>
      <c r="I271" s="212"/>
      <c r="J271" s="212"/>
      <c r="K271" s="212"/>
      <c r="L271" s="212">
        <v>1</v>
      </c>
      <c r="M271" s="212">
        <f t="shared" si="4"/>
        <v>2</v>
      </c>
      <c r="N271" s="213" t="s">
        <v>885</v>
      </c>
      <c r="O271" s="210" t="s">
        <v>1168</v>
      </c>
      <c r="P271" s="214" t="s">
        <v>834</v>
      </c>
    </row>
    <row r="272" spans="1:16" s="199" customFormat="1">
      <c r="A272" s="209" t="s">
        <v>1323</v>
      </c>
      <c r="B272" s="210" t="s">
        <v>1377</v>
      </c>
      <c r="C272" s="211" t="s">
        <v>1378</v>
      </c>
      <c r="D272" s="212">
        <v>1</v>
      </c>
      <c r="E272" s="212"/>
      <c r="F272" s="212"/>
      <c r="G272" s="212"/>
      <c r="H272" s="212"/>
      <c r="I272" s="212"/>
      <c r="J272" s="212"/>
      <c r="K272" s="212"/>
      <c r="L272" s="212"/>
      <c r="M272" s="212">
        <f t="shared" si="4"/>
        <v>1</v>
      </c>
      <c r="N272" s="213" t="s">
        <v>885</v>
      </c>
      <c r="O272" s="210" t="s">
        <v>828</v>
      </c>
      <c r="P272" s="214"/>
    </row>
    <row r="273" spans="1:16" s="199" customFormat="1">
      <c r="A273" s="209" t="s">
        <v>1323</v>
      </c>
      <c r="B273" s="210" t="s">
        <v>1379</v>
      </c>
      <c r="C273" s="211" t="s">
        <v>1380</v>
      </c>
      <c r="D273" s="212"/>
      <c r="E273" s="212"/>
      <c r="F273" s="212"/>
      <c r="G273" s="212"/>
      <c r="H273" s="212"/>
      <c r="I273" s="212">
        <v>1</v>
      </c>
      <c r="J273" s="212"/>
      <c r="K273" s="212"/>
      <c r="L273" s="212">
        <v>1</v>
      </c>
      <c r="M273" s="212">
        <f t="shared" si="4"/>
        <v>2</v>
      </c>
      <c r="N273" s="213" t="s">
        <v>823</v>
      </c>
      <c r="O273" s="210"/>
      <c r="P273" s="214"/>
    </row>
    <row r="274" spans="1:16" s="199" customFormat="1">
      <c r="A274" s="209" t="s">
        <v>1323</v>
      </c>
      <c r="B274" s="210" t="s">
        <v>1381</v>
      </c>
      <c r="C274" s="211" t="s">
        <v>1382</v>
      </c>
      <c r="D274" s="212"/>
      <c r="E274" s="212"/>
      <c r="F274" s="212"/>
      <c r="G274" s="212"/>
      <c r="H274" s="212"/>
      <c r="I274" s="212"/>
      <c r="J274" s="212"/>
      <c r="K274" s="212"/>
      <c r="L274" s="212">
        <v>1</v>
      </c>
      <c r="M274" s="212">
        <f t="shared" si="4"/>
        <v>1</v>
      </c>
      <c r="N274" s="213" t="s">
        <v>885</v>
      </c>
      <c r="O274" s="210" t="s">
        <v>828</v>
      </c>
      <c r="P274" s="214" t="s">
        <v>834</v>
      </c>
    </row>
    <row r="275" spans="1:16" s="199" customFormat="1" ht="51">
      <c r="A275" s="209" t="s">
        <v>1323</v>
      </c>
      <c r="B275" s="210" t="s">
        <v>1383</v>
      </c>
      <c r="C275" s="211" t="s">
        <v>1384</v>
      </c>
      <c r="D275" s="212"/>
      <c r="E275" s="212"/>
      <c r="F275" s="212"/>
      <c r="G275" s="212"/>
      <c r="H275" s="212"/>
      <c r="I275" s="212"/>
      <c r="J275" s="212"/>
      <c r="K275" s="212"/>
      <c r="L275" s="212"/>
      <c r="M275" s="212">
        <f t="shared" si="4"/>
        <v>0</v>
      </c>
      <c r="N275" s="213" t="s">
        <v>844</v>
      </c>
      <c r="O275" s="210" t="s">
        <v>1385</v>
      </c>
      <c r="P275" s="214"/>
    </row>
    <row r="276" spans="1:16" s="199" customFormat="1">
      <c r="A276" s="209" t="s">
        <v>1323</v>
      </c>
      <c r="B276" s="210" t="s">
        <v>1386</v>
      </c>
      <c r="C276" s="211" t="s">
        <v>1387</v>
      </c>
      <c r="D276" s="212">
        <v>1</v>
      </c>
      <c r="E276" s="212"/>
      <c r="F276" s="212"/>
      <c r="G276" s="212"/>
      <c r="H276" s="212"/>
      <c r="I276" s="212">
        <v>1</v>
      </c>
      <c r="J276" s="212">
        <v>1</v>
      </c>
      <c r="K276" s="212">
        <v>1</v>
      </c>
      <c r="L276" s="212">
        <v>1</v>
      </c>
      <c r="M276" s="212">
        <f t="shared" si="4"/>
        <v>5</v>
      </c>
      <c r="N276" s="213" t="s">
        <v>823</v>
      </c>
      <c r="O276" s="210"/>
      <c r="P276" s="214"/>
    </row>
    <row r="277" spans="1:16" s="199" customFormat="1" ht="25.5">
      <c r="A277" s="209" t="s">
        <v>1323</v>
      </c>
      <c r="B277" s="210" t="s">
        <v>1388</v>
      </c>
      <c r="C277" s="211" t="s">
        <v>1389</v>
      </c>
      <c r="D277" s="212">
        <v>1</v>
      </c>
      <c r="E277" s="212"/>
      <c r="F277" s="212">
        <v>1</v>
      </c>
      <c r="G277" s="212"/>
      <c r="H277" s="212"/>
      <c r="I277" s="212"/>
      <c r="J277" s="212"/>
      <c r="K277" s="212"/>
      <c r="L277" s="212"/>
      <c r="M277" s="212">
        <f t="shared" si="4"/>
        <v>2</v>
      </c>
      <c r="N277" s="213" t="s">
        <v>847</v>
      </c>
      <c r="O277" s="210"/>
      <c r="P277" s="214" t="s">
        <v>1040</v>
      </c>
    </row>
    <row r="278" spans="1:16" s="199" customFormat="1">
      <c r="A278" s="209" t="s">
        <v>1323</v>
      </c>
      <c r="B278" s="210" t="s">
        <v>1390</v>
      </c>
      <c r="C278" s="211" t="s">
        <v>1391</v>
      </c>
      <c r="D278" s="212">
        <v>1</v>
      </c>
      <c r="E278" s="212">
        <v>1</v>
      </c>
      <c r="F278" s="212">
        <v>1</v>
      </c>
      <c r="G278" s="212"/>
      <c r="H278" s="212"/>
      <c r="I278" s="212"/>
      <c r="J278" s="212"/>
      <c r="K278" s="212"/>
      <c r="L278" s="212"/>
      <c r="M278" s="212">
        <f t="shared" si="4"/>
        <v>3</v>
      </c>
      <c r="N278" s="213" t="s">
        <v>847</v>
      </c>
      <c r="O278" s="210"/>
      <c r="P278" s="214" t="s">
        <v>834</v>
      </c>
    </row>
    <row r="279" spans="1:16" s="199" customFormat="1">
      <c r="A279" s="209" t="s">
        <v>1323</v>
      </c>
      <c r="B279" s="210" t="s">
        <v>1392</v>
      </c>
      <c r="C279" s="211" t="s">
        <v>1393</v>
      </c>
      <c r="D279" s="212"/>
      <c r="E279" s="212"/>
      <c r="F279" s="212"/>
      <c r="G279" s="212"/>
      <c r="H279" s="212"/>
      <c r="I279" s="212"/>
      <c r="J279" s="212"/>
      <c r="K279" s="212">
        <v>1</v>
      </c>
      <c r="L279" s="212"/>
      <c r="M279" s="212">
        <f t="shared" si="4"/>
        <v>1</v>
      </c>
      <c r="N279" s="213" t="s">
        <v>1394</v>
      </c>
      <c r="O279" s="210" t="s">
        <v>1168</v>
      </c>
      <c r="P279" s="214"/>
    </row>
    <row r="280" spans="1:16" s="199" customFormat="1">
      <c r="A280" s="209" t="s">
        <v>1323</v>
      </c>
      <c r="B280" s="210" t="s">
        <v>1395</v>
      </c>
      <c r="C280" s="211" t="s">
        <v>1396</v>
      </c>
      <c r="D280" s="212">
        <v>1</v>
      </c>
      <c r="E280" s="212"/>
      <c r="F280" s="212">
        <v>1</v>
      </c>
      <c r="G280" s="212"/>
      <c r="H280" s="212"/>
      <c r="I280" s="212"/>
      <c r="J280" s="212"/>
      <c r="K280" s="212"/>
      <c r="L280" s="212"/>
      <c r="M280" s="212">
        <f t="shared" si="4"/>
        <v>2</v>
      </c>
      <c r="N280" s="213" t="s">
        <v>847</v>
      </c>
      <c r="O280" s="210"/>
      <c r="P280" s="214"/>
    </row>
    <row r="281" spans="1:16" s="199" customFormat="1">
      <c r="A281" s="209" t="s">
        <v>1323</v>
      </c>
      <c r="B281" s="210" t="s">
        <v>1397</v>
      </c>
      <c r="C281" s="211" t="s">
        <v>1398</v>
      </c>
      <c r="D281" s="212"/>
      <c r="E281" s="212"/>
      <c r="F281" s="212"/>
      <c r="G281" s="212"/>
      <c r="H281" s="212"/>
      <c r="I281" s="212">
        <v>1</v>
      </c>
      <c r="J281" s="212"/>
      <c r="K281" s="212">
        <v>1</v>
      </c>
      <c r="L281" s="212"/>
      <c r="M281" s="212">
        <f t="shared" si="4"/>
        <v>2</v>
      </c>
      <c r="N281" s="213" t="s">
        <v>885</v>
      </c>
      <c r="O281" s="210" t="s">
        <v>828</v>
      </c>
      <c r="P281" s="214" t="s">
        <v>834</v>
      </c>
    </row>
    <row r="282" spans="1:16" s="199" customFormat="1">
      <c r="A282" s="209" t="s">
        <v>1323</v>
      </c>
      <c r="B282" s="210" t="s">
        <v>1399</v>
      </c>
      <c r="C282" s="211" t="s">
        <v>1400</v>
      </c>
      <c r="D282" s="212"/>
      <c r="E282" s="212"/>
      <c r="F282" s="212"/>
      <c r="G282" s="212"/>
      <c r="H282" s="212"/>
      <c r="I282" s="212"/>
      <c r="J282" s="212"/>
      <c r="K282" s="212">
        <v>1</v>
      </c>
      <c r="L282" s="212"/>
      <c r="M282" s="212">
        <f t="shared" si="4"/>
        <v>1</v>
      </c>
      <c r="N282" s="213" t="s">
        <v>844</v>
      </c>
      <c r="O282" s="210"/>
      <c r="P282" s="214"/>
    </row>
    <row r="283" spans="1:16" s="199" customFormat="1">
      <c r="A283" s="209" t="s">
        <v>1323</v>
      </c>
      <c r="B283" s="210" t="s">
        <v>1401</v>
      </c>
      <c r="C283" s="211" t="s">
        <v>1402</v>
      </c>
      <c r="D283" s="212"/>
      <c r="E283" s="212"/>
      <c r="F283" s="212"/>
      <c r="G283" s="212"/>
      <c r="H283" s="212"/>
      <c r="I283" s="212">
        <v>1</v>
      </c>
      <c r="J283" s="212"/>
      <c r="K283" s="212"/>
      <c r="L283" s="212"/>
      <c r="M283" s="212">
        <f t="shared" si="4"/>
        <v>1</v>
      </c>
      <c r="N283" s="213" t="s">
        <v>885</v>
      </c>
      <c r="O283" s="210" t="s">
        <v>828</v>
      </c>
      <c r="P283" s="214"/>
    </row>
    <row r="284" spans="1:16" s="199" customFormat="1">
      <c r="A284" s="209" t="s">
        <v>1323</v>
      </c>
      <c r="B284" s="210" t="s">
        <v>1403</v>
      </c>
      <c r="C284" s="211" t="s">
        <v>1404</v>
      </c>
      <c r="D284" s="212">
        <v>1</v>
      </c>
      <c r="E284" s="212"/>
      <c r="F284" s="212"/>
      <c r="G284" s="212"/>
      <c r="H284" s="212"/>
      <c r="I284" s="212"/>
      <c r="J284" s="212"/>
      <c r="K284" s="212"/>
      <c r="L284" s="212"/>
      <c r="M284" s="212">
        <f t="shared" si="4"/>
        <v>1</v>
      </c>
      <c r="N284" s="213" t="s">
        <v>890</v>
      </c>
      <c r="O284" s="210"/>
      <c r="P284" s="214" t="s">
        <v>848</v>
      </c>
    </row>
    <row r="285" spans="1:16" s="199" customFormat="1">
      <c r="A285" s="209" t="s">
        <v>1323</v>
      </c>
      <c r="B285" s="210" t="s">
        <v>1405</v>
      </c>
      <c r="C285" s="211" t="s">
        <v>1406</v>
      </c>
      <c r="D285" s="212"/>
      <c r="E285" s="212">
        <v>1</v>
      </c>
      <c r="F285" s="212"/>
      <c r="G285" s="212"/>
      <c r="H285" s="212"/>
      <c r="I285" s="212"/>
      <c r="J285" s="212"/>
      <c r="K285" s="212"/>
      <c r="L285" s="212"/>
      <c r="M285" s="212">
        <f t="shared" si="4"/>
        <v>1</v>
      </c>
      <c r="N285" s="213" t="s">
        <v>847</v>
      </c>
      <c r="O285" s="210"/>
      <c r="P285" s="214" t="s">
        <v>874</v>
      </c>
    </row>
    <row r="286" spans="1:16" s="199" customFormat="1">
      <c r="A286" s="209" t="s">
        <v>1323</v>
      </c>
      <c r="B286" s="210" t="s">
        <v>1407</v>
      </c>
      <c r="C286" s="211" t="s">
        <v>1408</v>
      </c>
      <c r="D286" s="212">
        <v>1</v>
      </c>
      <c r="E286" s="212"/>
      <c r="F286" s="212">
        <v>1</v>
      </c>
      <c r="G286" s="212"/>
      <c r="H286" s="212"/>
      <c r="I286" s="212"/>
      <c r="J286" s="212"/>
      <c r="K286" s="212"/>
      <c r="L286" s="212"/>
      <c r="M286" s="212">
        <f t="shared" si="4"/>
        <v>2</v>
      </c>
      <c r="N286" s="213" t="s">
        <v>1409</v>
      </c>
      <c r="O286" s="210"/>
      <c r="P286" s="214"/>
    </row>
    <row r="287" spans="1:16" s="199" customFormat="1">
      <c r="A287" s="209" t="s">
        <v>1323</v>
      </c>
      <c r="B287" s="210" t="s">
        <v>1410</v>
      </c>
      <c r="C287" s="211" t="s">
        <v>1411</v>
      </c>
      <c r="D287" s="212">
        <v>1</v>
      </c>
      <c r="E287" s="212">
        <v>1</v>
      </c>
      <c r="F287" s="212"/>
      <c r="G287" s="212"/>
      <c r="H287" s="212"/>
      <c r="I287" s="212"/>
      <c r="J287" s="212"/>
      <c r="K287" s="212"/>
      <c r="L287" s="212"/>
      <c r="M287" s="212">
        <f t="shared" si="4"/>
        <v>2</v>
      </c>
      <c r="N287" s="213" t="s">
        <v>847</v>
      </c>
      <c r="O287" s="210"/>
      <c r="P287" s="214" t="s">
        <v>848</v>
      </c>
    </row>
    <row r="288" spans="1:16" s="199" customFormat="1">
      <c r="A288" s="209" t="s">
        <v>1323</v>
      </c>
      <c r="B288" s="210" t="s">
        <v>1412</v>
      </c>
      <c r="C288" s="211" t="s">
        <v>1413</v>
      </c>
      <c r="D288" s="212"/>
      <c r="E288" s="212"/>
      <c r="F288" s="212"/>
      <c r="G288" s="212"/>
      <c r="H288" s="212"/>
      <c r="I288" s="212"/>
      <c r="J288" s="212"/>
      <c r="K288" s="212">
        <v>1</v>
      </c>
      <c r="L288" s="212"/>
      <c r="M288" s="212">
        <f t="shared" si="4"/>
        <v>1</v>
      </c>
      <c r="N288" s="213" t="s">
        <v>844</v>
      </c>
      <c r="O288" s="210"/>
      <c r="P288" s="214"/>
    </row>
    <row r="289" spans="1:16" s="199" customFormat="1">
      <c r="A289" s="209" t="s">
        <v>1323</v>
      </c>
      <c r="B289" s="210" t="s">
        <v>1414</v>
      </c>
      <c r="C289" s="211" t="s">
        <v>1415</v>
      </c>
      <c r="D289" s="212"/>
      <c r="E289" s="212"/>
      <c r="F289" s="212"/>
      <c r="G289" s="212"/>
      <c r="H289" s="212"/>
      <c r="I289" s="212">
        <v>1</v>
      </c>
      <c r="J289" s="212"/>
      <c r="K289" s="212"/>
      <c r="L289" s="212"/>
      <c r="M289" s="212">
        <f t="shared" si="4"/>
        <v>1</v>
      </c>
      <c r="N289" s="213" t="s">
        <v>885</v>
      </c>
      <c r="O289" s="210" t="s">
        <v>903</v>
      </c>
      <c r="P289" s="214" t="s">
        <v>834</v>
      </c>
    </row>
    <row r="290" spans="1:16" s="199" customFormat="1">
      <c r="A290" s="209" t="s">
        <v>1323</v>
      </c>
      <c r="B290" s="210" t="s">
        <v>1416</v>
      </c>
      <c r="C290" s="211" t="s">
        <v>1417</v>
      </c>
      <c r="D290" s="212"/>
      <c r="E290" s="212"/>
      <c r="F290" s="212">
        <v>1</v>
      </c>
      <c r="G290" s="212"/>
      <c r="H290" s="212"/>
      <c r="I290" s="212"/>
      <c r="J290" s="212"/>
      <c r="K290" s="212"/>
      <c r="L290" s="212"/>
      <c r="M290" s="212">
        <f t="shared" si="4"/>
        <v>1</v>
      </c>
      <c r="N290" s="213" t="s">
        <v>861</v>
      </c>
      <c r="O290" s="210"/>
      <c r="P290" s="214"/>
    </row>
    <row r="291" spans="1:16" s="199" customFormat="1">
      <c r="A291" s="209" t="s">
        <v>1323</v>
      </c>
      <c r="B291" s="210" t="s">
        <v>1418</v>
      </c>
      <c r="C291" s="211" t="s">
        <v>1419</v>
      </c>
      <c r="D291" s="212"/>
      <c r="E291" s="212"/>
      <c r="F291" s="212"/>
      <c r="G291" s="212"/>
      <c r="H291" s="212"/>
      <c r="I291" s="212"/>
      <c r="J291" s="212"/>
      <c r="K291" s="212"/>
      <c r="L291" s="212"/>
      <c r="M291" s="212">
        <f t="shared" si="4"/>
        <v>0</v>
      </c>
      <c r="N291" s="213" t="s">
        <v>844</v>
      </c>
      <c r="O291" s="210"/>
      <c r="P291" s="214"/>
    </row>
    <row r="292" spans="1:16" s="199" customFormat="1">
      <c r="A292" s="209" t="s">
        <v>1323</v>
      </c>
      <c r="B292" s="210" t="s">
        <v>1420</v>
      </c>
      <c r="C292" s="211" t="s">
        <v>1421</v>
      </c>
      <c r="D292" s="212">
        <v>1</v>
      </c>
      <c r="E292" s="212">
        <v>1</v>
      </c>
      <c r="F292" s="212"/>
      <c r="G292" s="212"/>
      <c r="H292" s="212"/>
      <c r="I292" s="212"/>
      <c r="J292" s="212"/>
      <c r="K292" s="212"/>
      <c r="L292" s="212"/>
      <c r="M292" s="212">
        <f t="shared" si="4"/>
        <v>2</v>
      </c>
      <c r="N292" s="213" t="s">
        <v>885</v>
      </c>
      <c r="O292" s="210" t="s">
        <v>828</v>
      </c>
      <c r="P292" s="214" t="s">
        <v>817</v>
      </c>
    </row>
    <row r="293" spans="1:16" s="199" customFormat="1">
      <c r="A293" s="209" t="s">
        <v>1323</v>
      </c>
      <c r="B293" s="210" t="s">
        <v>1422</v>
      </c>
      <c r="C293" s="211" t="s">
        <v>1423</v>
      </c>
      <c r="D293" s="212"/>
      <c r="E293" s="212">
        <v>1</v>
      </c>
      <c r="F293" s="212"/>
      <c r="G293" s="212"/>
      <c r="H293" s="212"/>
      <c r="I293" s="212"/>
      <c r="J293" s="212"/>
      <c r="K293" s="212"/>
      <c r="L293" s="212"/>
      <c r="M293" s="212">
        <f t="shared" si="4"/>
        <v>1</v>
      </c>
      <c r="N293" s="213" t="s">
        <v>847</v>
      </c>
      <c r="O293" s="210"/>
      <c r="P293" s="214"/>
    </row>
    <row r="294" spans="1:16" s="199" customFormat="1">
      <c r="A294" s="209" t="s">
        <v>1323</v>
      </c>
      <c r="B294" s="210" t="s">
        <v>1424</v>
      </c>
      <c r="C294" s="211" t="s">
        <v>1425</v>
      </c>
      <c r="D294" s="212"/>
      <c r="E294" s="212">
        <v>1</v>
      </c>
      <c r="F294" s="212">
        <v>1</v>
      </c>
      <c r="G294" s="212"/>
      <c r="H294" s="212"/>
      <c r="I294" s="212"/>
      <c r="J294" s="212"/>
      <c r="K294" s="212"/>
      <c r="L294" s="212"/>
      <c r="M294" s="212">
        <f t="shared" si="4"/>
        <v>2</v>
      </c>
      <c r="N294" s="213" t="s">
        <v>885</v>
      </c>
      <c r="O294" s="210"/>
      <c r="P294" s="214" t="s">
        <v>874</v>
      </c>
    </row>
    <row r="295" spans="1:16" s="199" customFormat="1" ht="25.5">
      <c r="A295" s="209" t="s">
        <v>1323</v>
      </c>
      <c r="B295" s="210" t="s">
        <v>1426</v>
      </c>
      <c r="C295" s="211" t="s">
        <v>1427</v>
      </c>
      <c r="D295" s="212"/>
      <c r="E295" s="212"/>
      <c r="F295" s="212"/>
      <c r="G295" s="212"/>
      <c r="H295" s="212"/>
      <c r="I295" s="212"/>
      <c r="J295" s="212"/>
      <c r="K295" s="212"/>
      <c r="L295" s="212">
        <v>1</v>
      </c>
      <c r="M295" s="212">
        <f t="shared" si="4"/>
        <v>1</v>
      </c>
      <c r="N295" s="213" t="s">
        <v>885</v>
      </c>
      <c r="O295" s="210" t="s">
        <v>828</v>
      </c>
      <c r="P295" s="214" t="s">
        <v>1040</v>
      </c>
    </row>
    <row r="296" spans="1:16" s="199" customFormat="1">
      <c r="A296" s="209" t="s">
        <v>1323</v>
      </c>
      <c r="B296" s="210" t="s">
        <v>1428</v>
      </c>
      <c r="C296" s="211" t="s">
        <v>1429</v>
      </c>
      <c r="D296" s="212">
        <v>1</v>
      </c>
      <c r="E296" s="212">
        <v>1</v>
      </c>
      <c r="F296" s="212">
        <v>1</v>
      </c>
      <c r="G296" s="212"/>
      <c r="H296" s="212"/>
      <c r="I296" s="212"/>
      <c r="J296" s="212"/>
      <c r="K296" s="212"/>
      <c r="L296" s="212"/>
      <c r="M296" s="212">
        <f t="shared" si="4"/>
        <v>3</v>
      </c>
      <c r="N296" s="213" t="s">
        <v>816</v>
      </c>
      <c r="O296" s="210" t="s">
        <v>828</v>
      </c>
      <c r="P296" s="214" t="s">
        <v>817</v>
      </c>
    </row>
    <row r="297" spans="1:16" s="199" customFormat="1">
      <c r="A297" s="209" t="s">
        <v>1323</v>
      </c>
      <c r="B297" s="210" t="s">
        <v>1430</v>
      </c>
      <c r="C297" s="211" t="s">
        <v>1431</v>
      </c>
      <c r="D297" s="212"/>
      <c r="E297" s="212"/>
      <c r="F297" s="212"/>
      <c r="G297" s="212"/>
      <c r="H297" s="212"/>
      <c r="I297" s="212"/>
      <c r="J297" s="212"/>
      <c r="K297" s="212">
        <v>1</v>
      </c>
      <c r="L297" s="212"/>
      <c r="M297" s="212">
        <f t="shared" si="4"/>
        <v>1</v>
      </c>
      <c r="N297" s="213" t="s">
        <v>844</v>
      </c>
      <c r="O297" s="210"/>
      <c r="P297" s="214"/>
    </row>
    <row r="298" spans="1:16" s="199" customFormat="1">
      <c r="A298" s="209" t="s">
        <v>1323</v>
      </c>
      <c r="B298" s="210" t="s">
        <v>1432</v>
      </c>
      <c r="C298" s="211" t="s">
        <v>1433</v>
      </c>
      <c r="D298" s="212"/>
      <c r="E298" s="212"/>
      <c r="F298" s="212"/>
      <c r="G298" s="212"/>
      <c r="H298" s="212"/>
      <c r="I298" s="212"/>
      <c r="J298" s="212"/>
      <c r="K298" s="212">
        <v>1</v>
      </c>
      <c r="L298" s="212"/>
      <c r="M298" s="212">
        <f t="shared" si="4"/>
        <v>1</v>
      </c>
      <c r="N298" s="213" t="s">
        <v>844</v>
      </c>
      <c r="O298" s="210"/>
      <c r="P298" s="214"/>
    </row>
    <row r="299" spans="1:16" s="199" customFormat="1">
      <c r="A299" s="209" t="s">
        <v>1323</v>
      </c>
      <c r="B299" s="210" t="s">
        <v>1434</v>
      </c>
      <c r="C299" s="211" t="s">
        <v>1435</v>
      </c>
      <c r="D299" s="212"/>
      <c r="E299" s="212"/>
      <c r="F299" s="212">
        <v>1</v>
      </c>
      <c r="G299" s="212"/>
      <c r="H299" s="212"/>
      <c r="I299" s="212"/>
      <c r="J299" s="212"/>
      <c r="K299" s="212"/>
      <c r="L299" s="212"/>
      <c r="M299" s="212">
        <f t="shared" si="4"/>
        <v>1</v>
      </c>
      <c r="N299" s="213" t="s">
        <v>847</v>
      </c>
      <c r="O299" s="210"/>
      <c r="P299" s="214"/>
    </row>
    <row r="300" spans="1:16" s="199" customFormat="1">
      <c r="A300" s="209" t="s">
        <v>1323</v>
      </c>
      <c r="B300" s="210" t="s">
        <v>1436</v>
      </c>
      <c r="C300" s="211" t="s">
        <v>1437</v>
      </c>
      <c r="D300" s="212"/>
      <c r="E300" s="212"/>
      <c r="F300" s="212"/>
      <c r="G300" s="212">
        <v>1</v>
      </c>
      <c r="H300" s="212"/>
      <c r="I300" s="212">
        <v>1</v>
      </c>
      <c r="J300" s="212">
        <v>1</v>
      </c>
      <c r="K300" s="212"/>
      <c r="L300" s="212"/>
      <c r="M300" s="212">
        <f t="shared" si="4"/>
        <v>3</v>
      </c>
      <c r="N300" s="213" t="s">
        <v>890</v>
      </c>
      <c r="O300" s="210"/>
      <c r="P300" s="214"/>
    </row>
    <row r="301" spans="1:16" s="199" customFormat="1">
      <c r="A301" s="209" t="s">
        <v>1323</v>
      </c>
      <c r="B301" s="210" t="s">
        <v>1438</v>
      </c>
      <c r="C301" s="211" t="s">
        <v>1439</v>
      </c>
      <c r="D301" s="212"/>
      <c r="E301" s="212"/>
      <c r="F301" s="212"/>
      <c r="G301" s="212"/>
      <c r="H301" s="212"/>
      <c r="I301" s="212"/>
      <c r="J301" s="212"/>
      <c r="K301" s="212">
        <v>1</v>
      </c>
      <c r="L301" s="212"/>
      <c r="M301" s="212">
        <f t="shared" si="4"/>
        <v>1</v>
      </c>
      <c r="N301" s="213" t="s">
        <v>844</v>
      </c>
      <c r="O301" s="210"/>
      <c r="P301" s="214"/>
    </row>
    <row r="302" spans="1:16" s="199" customFormat="1">
      <c r="A302" s="209" t="s">
        <v>1323</v>
      </c>
      <c r="B302" s="210" t="s">
        <v>1440</v>
      </c>
      <c r="C302" s="211" t="s">
        <v>1441</v>
      </c>
      <c r="D302" s="212"/>
      <c r="E302" s="212"/>
      <c r="F302" s="212">
        <v>1</v>
      </c>
      <c r="G302" s="212"/>
      <c r="H302" s="212"/>
      <c r="I302" s="212"/>
      <c r="J302" s="212"/>
      <c r="K302" s="212"/>
      <c r="L302" s="212"/>
      <c r="M302" s="212">
        <f t="shared" si="4"/>
        <v>1</v>
      </c>
      <c r="N302" s="213" t="s">
        <v>847</v>
      </c>
      <c r="O302" s="210"/>
      <c r="P302" s="214" t="s">
        <v>848</v>
      </c>
    </row>
    <row r="303" spans="1:16" s="199" customFormat="1">
      <c r="A303" s="209" t="s">
        <v>1323</v>
      </c>
      <c r="B303" s="210" t="s">
        <v>1442</v>
      </c>
      <c r="C303" s="211" t="s">
        <v>1443</v>
      </c>
      <c r="D303" s="212"/>
      <c r="E303" s="212"/>
      <c r="F303" s="212"/>
      <c r="G303" s="212"/>
      <c r="H303" s="212"/>
      <c r="I303" s="212"/>
      <c r="J303" s="212"/>
      <c r="K303" s="212">
        <v>1</v>
      </c>
      <c r="L303" s="212"/>
      <c r="M303" s="212">
        <f t="shared" si="4"/>
        <v>1</v>
      </c>
      <c r="N303" s="213" t="s">
        <v>844</v>
      </c>
      <c r="O303" s="210"/>
      <c r="P303" s="214"/>
    </row>
    <row r="304" spans="1:16" s="199" customFormat="1">
      <c r="A304" s="209" t="s">
        <v>1323</v>
      </c>
      <c r="B304" s="210" t="s">
        <v>1444</v>
      </c>
      <c r="C304" s="211" t="s">
        <v>1445</v>
      </c>
      <c r="D304" s="212"/>
      <c r="E304" s="212">
        <v>1</v>
      </c>
      <c r="F304" s="212"/>
      <c r="G304" s="212"/>
      <c r="H304" s="212"/>
      <c r="I304" s="212"/>
      <c r="J304" s="212"/>
      <c r="K304" s="212"/>
      <c r="L304" s="212"/>
      <c r="M304" s="212">
        <f t="shared" si="4"/>
        <v>1</v>
      </c>
      <c r="N304" s="213" t="s">
        <v>816</v>
      </c>
      <c r="O304" s="210" t="s">
        <v>1168</v>
      </c>
      <c r="P304" s="214" t="s">
        <v>834</v>
      </c>
    </row>
    <row r="305" spans="1:16" s="199" customFormat="1">
      <c r="A305" s="209" t="s">
        <v>1323</v>
      </c>
      <c r="B305" s="210" t="s">
        <v>1446</v>
      </c>
      <c r="C305" s="211" t="s">
        <v>1447</v>
      </c>
      <c r="D305" s="212">
        <v>1</v>
      </c>
      <c r="E305" s="212"/>
      <c r="F305" s="212"/>
      <c r="G305" s="212"/>
      <c r="H305" s="212"/>
      <c r="I305" s="212"/>
      <c r="J305" s="212"/>
      <c r="K305" s="212"/>
      <c r="L305" s="212"/>
      <c r="M305" s="212">
        <f t="shared" si="4"/>
        <v>1</v>
      </c>
      <c r="N305" s="213" t="s">
        <v>885</v>
      </c>
      <c r="O305" s="210" t="s">
        <v>828</v>
      </c>
      <c r="P305" s="214" t="s">
        <v>817</v>
      </c>
    </row>
    <row r="306" spans="1:16" s="199" customFormat="1">
      <c r="A306" s="209" t="s">
        <v>1323</v>
      </c>
      <c r="B306" s="210" t="s">
        <v>1448</v>
      </c>
      <c r="C306" s="211" t="s">
        <v>1449</v>
      </c>
      <c r="D306" s="212">
        <v>1</v>
      </c>
      <c r="E306" s="212"/>
      <c r="F306" s="212"/>
      <c r="G306" s="212"/>
      <c r="H306" s="212"/>
      <c r="I306" s="212"/>
      <c r="J306" s="212"/>
      <c r="K306" s="212"/>
      <c r="L306" s="212"/>
      <c r="M306" s="212">
        <f t="shared" si="4"/>
        <v>1</v>
      </c>
      <c r="N306" s="213" t="s">
        <v>847</v>
      </c>
      <c r="O306" s="210"/>
      <c r="P306" s="214"/>
    </row>
    <row r="307" spans="1:16" s="199" customFormat="1">
      <c r="A307" s="209" t="s">
        <v>1323</v>
      </c>
      <c r="B307" s="210" t="s">
        <v>1450</v>
      </c>
      <c r="C307" s="211" t="s">
        <v>1451</v>
      </c>
      <c r="D307" s="212"/>
      <c r="E307" s="212"/>
      <c r="F307" s="212"/>
      <c r="G307" s="212"/>
      <c r="H307" s="212"/>
      <c r="I307" s="212"/>
      <c r="J307" s="212"/>
      <c r="K307" s="212"/>
      <c r="L307" s="212"/>
      <c r="M307" s="212">
        <f t="shared" si="4"/>
        <v>0</v>
      </c>
      <c r="N307" s="213" t="s">
        <v>844</v>
      </c>
      <c r="O307" s="210"/>
      <c r="P307" s="214"/>
    </row>
    <row r="308" spans="1:16" s="199" customFormat="1">
      <c r="A308" s="209" t="s">
        <v>1323</v>
      </c>
      <c r="B308" s="210" t="s">
        <v>1452</v>
      </c>
      <c r="C308" s="211" t="s">
        <v>1453</v>
      </c>
      <c r="D308" s="212"/>
      <c r="E308" s="212"/>
      <c r="F308" s="212">
        <v>1</v>
      </c>
      <c r="G308" s="212"/>
      <c r="H308" s="212"/>
      <c r="I308" s="212"/>
      <c r="J308" s="212"/>
      <c r="K308" s="212"/>
      <c r="L308" s="212">
        <v>1</v>
      </c>
      <c r="M308" s="212">
        <f t="shared" si="4"/>
        <v>2</v>
      </c>
      <c r="N308" s="213" t="s">
        <v>885</v>
      </c>
      <c r="O308" s="210" t="s">
        <v>828</v>
      </c>
      <c r="P308" s="214"/>
    </row>
    <row r="309" spans="1:16" s="199" customFormat="1">
      <c r="A309" s="209" t="s">
        <v>1323</v>
      </c>
      <c r="B309" s="210" t="s">
        <v>1454</v>
      </c>
      <c r="C309" s="211" t="s">
        <v>1455</v>
      </c>
      <c r="D309" s="212"/>
      <c r="E309" s="212"/>
      <c r="F309" s="212">
        <v>1</v>
      </c>
      <c r="G309" s="212"/>
      <c r="H309" s="212"/>
      <c r="I309" s="212"/>
      <c r="J309" s="212"/>
      <c r="K309" s="212"/>
      <c r="L309" s="212"/>
      <c r="M309" s="212">
        <f t="shared" si="4"/>
        <v>1</v>
      </c>
      <c r="N309" s="213" t="s">
        <v>844</v>
      </c>
      <c r="O309" s="210"/>
      <c r="P309" s="214"/>
    </row>
    <row r="310" spans="1:16" s="199" customFormat="1">
      <c r="A310" s="209" t="s">
        <v>1323</v>
      </c>
      <c r="B310" s="210" t="s">
        <v>1456</v>
      </c>
      <c r="C310" s="211" t="s">
        <v>1457</v>
      </c>
      <c r="D310" s="212"/>
      <c r="E310" s="212"/>
      <c r="F310" s="212">
        <v>1</v>
      </c>
      <c r="G310" s="212"/>
      <c r="H310" s="212">
        <v>1</v>
      </c>
      <c r="I310" s="212"/>
      <c r="J310" s="212"/>
      <c r="K310" s="212"/>
      <c r="L310" s="212"/>
      <c r="M310" s="212">
        <f t="shared" si="4"/>
        <v>2</v>
      </c>
      <c r="N310" s="213" t="s">
        <v>816</v>
      </c>
      <c r="O310" s="210" t="s">
        <v>828</v>
      </c>
      <c r="P310" s="214" t="s">
        <v>817</v>
      </c>
    </row>
    <row r="311" spans="1:16" s="199" customFormat="1">
      <c r="A311" s="209" t="s">
        <v>1323</v>
      </c>
      <c r="B311" s="210" t="s">
        <v>1458</v>
      </c>
      <c r="C311" s="211" t="s">
        <v>1459</v>
      </c>
      <c r="D311" s="212">
        <v>1</v>
      </c>
      <c r="E311" s="212">
        <v>1</v>
      </c>
      <c r="F311" s="212"/>
      <c r="G311" s="212"/>
      <c r="H311" s="212"/>
      <c r="I311" s="212"/>
      <c r="J311" s="212"/>
      <c r="K311" s="212"/>
      <c r="L311" s="212"/>
      <c r="M311" s="212">
        <f t="shared" si="4"/>
        <v>2</v>
      </c>
      <c r="N311" s="213" t="s">
        <v>823</v>
      </c>
      <c r="O311" s="210"/>
      <c r="P311" s="214"/>
    </row>
    <row r="312" spans="1:16" s="199" customFormat="1">
      <c r="A312" s="209" t="s">
        <v>1323</v>
      </c>
      <c r="B312" s="210" t="s">
        <v>1460</v>
      </c>
      <c r="C312" s="211" t="s">
        <v>1461</v>
      </c>
      <c r="D312" s="212"/>
      <c r="E312" s="212"/>
      <c r="F312" s="212"/>
      <c r="G312" s="212"/>
      <c r="H312" s="212"/>
      <c r="I312" s="212"/>
      <c r="J312" s="212"/>
      <c r="K312" s="212"/>
      <c r="L312" s="212"/>
      <c r="M312" s="212">
        <f t="shared" si="4"/>
        <v>0</v>
      </c>
      <c r="N312" s="213" t="s">
        <v>844</v>
      </c>
      <c r="O312" s="210"/>
      <c r="P312" s="214"/>
    </row>
    <row r="313" spans="1:16" s="199" customFormat="1">
      <c r="A313" s="209" t="s">
        <v>1323</v>
      </c>
      <c r="B313" s="210" t="s">
        <v>1462</v>
      </c>
      <c r="C313" s="211" t="s">
        <v>1463</v>
      </c>
      <c r="D313" s="212"/>
      <c r="E313" s="212"/>
      <c r="F313" s="212"/>
      <c r="G313" s="212"/>
      <c r="H313" s="212"/>
      <c r="I313" s="212"/>
      <c r="J313" s="212"/>
      <c r="K313" s="212"/>
      <c r="L313" s="212">
        <v>1</v>
      </c>
      <c r="M313" s="212">
        <f t="shared" si="4"/>
        <v>1</v>
      </c>
      <c r="N313" s="213" t="s">
        <v>816</v>
      </c>
      <c r="O313" s="210" t="s">
        <v>1168</v>
      </c>
      <c r="P313" s="214" t="s">
        <v>834</v>
      </c>
    </row>
    <row r="314" spans="1:16" s="199" customFormat="1">
      <c r="A314" s="209" t="s">
        <v>1323</v>
      </c>
      <c r="B314" s="210" t="s">
        <v>1464</v>
      </c>
      <c r="C314" s="211" t="s">
        <v>1465</v>
      </c>
      <c r="D314" s="212">
        <v>1</v>
      </c>
      <c r="E314" s="212"/>
      <c r="F314" s="212"/>
      <c r="G314" s="212"/>
      <c r="H314" s="212"/>
      <c r="I314" s="212">
        <v>1</v>
      </c>
      <c r="J314" s="212"/>
      <c r="K314" s="212">
        <v>1</v>
      </c>
      <c r="L314" s="212">
        <v>1</v>
      </c>
      <c r="M314" s="212">
        <f t="shared" si="4"/>
        <v>4</v>
      </c>
      <c r="N314" s="213" t="s">
        <v>885</v>
      </c>
      <c r="O314" s="210" t="s">
        <v>828</v>
      </c>
      <c r="P314" s="214" t="s">
        <v>817</v>
      </c>
    </row>
    <row r="315" spans="1:16" s="199" customFormat="1">
      <c r="A315" s="209" t="s">
        <v>1323</v>
      </c>
      <c r="B315" s="210" t="s">
        <v>1466</v>
      </c>
      <c r="C315" s="211" t="s">
        <v>1467</v>
      </c>
      <c r="D315" s="212"/>
      <c r="E315" s="212"/>
      <c r="F315" s="212"/>
      <c r="G315" s="212"/>
      <c r="H315" s="212"/>
      <c r="I315" s="212"/>
      <c r="J315" s="212"/>
      <c r="K315" s="212"/>
      <c r="L315" s="212">
        <v>1</v>
      </c>
      <c r="M315" s="212">
        <f t="shared" si="4"/>
        <v>1</v>
      </c>
      <c r="N315" s="213" t="s">
        <v>827</v>
      </c>
      <c r="O315" s="210"/>
      <c r="P315" s="214" t="s">
        <v>817</v>
      </c>
    </row>
    <row r="316" spans="1:16" s="199" customFormat="1">
      <c r="A316" s="209" t="s">
        <v>1323</v>
      </c>
      <c r="B316" s="210" t="s">
        <v>1468</v>
      </c>
      <c r="C316" s="211" t="s">
        <v>1469</v>
      </c>
      <c r="D316" s="212"/>
      <c r="E316" s="212"/>
      <c r="F316" s="212"/>
      <c r="G316" s="212"/>
      <c r="H316" s="212"/>
      <c r="I316" s="212"/>
      <c r="J316" s="212"/>
      <c r="K316" s="212">
        <v>1</v>
      </c>
      <c r="L316" s="212"/>
      <c r="M316" s="212">
        <f t="shared" si="4"/>
        <v>1</v>
      </c>
      <c r="N316" s="213" t="s">
        <v>847</v>
      </c>
      <c r="O316" s="210"/>
      <c r="P316" s="214"/>
    </row>
    <row r="317" spans="1:16" s="199" customFormat="1">
      <c r="A317" s="209" t="s">
        <v>1323</v>
      </c>
      <c r="B317" s="210" t="s">
        <v>1470</v>
      </c>
      <c r="C317" s="211" t="s">
        <v>1471</v>
      </c>
      <c r="D317" s="212"/>
      <c r="E317" s="212"/>
      <c r="F317" s="212">
        <v>1</v>
      </c>
      <c r="G317" s="212"/>
      <c r="H317" s="212"/>
      <c r="I317" s="212"/>
      <c r="J317" s="212"/>
      <c r="K317" s="212">
        <v>1</v>
      </c>
      <c r="L317" s="212"/>
      <c r="M317" s="212">
        <f t="shared" si="4"/>
        <v>2</v>
      </c>
      <c r="N317" s="213" t="s">
        <v>1037</v>
      </c>
      <c r="O317" s="210" t="s">
        <v>903</v>
      </c>
      <c r="P317" s="214"/>
    </row>
    <row r="318" spans="1:16" s="199" customFormat="1">
      <c r="A318" s="209" t="s">
        <v>1323</v>
      </c>
      <c r="B318" s="210" t="s">
        <v>1472</v>
      </c>
      <c r="C318" s="211" t="s">
        <v>1473</v>
      </c>
      <c r="D318" s="212"/>
      <c r="E318" s="212"/>
      <c r="F318" s="212"/>
      <c r="G318" s="212"/>
      <c r="H318" s="212"/>
      <c r="I318" s="212"/>
      <c r="J318" s="212"/>
      <c r="K318" s="212">
        <v>1</v>
      </c>
      <c r="L318" s="212"/>
      <c r="M318" s="212">
        <f t="shared" si="4"/>
        <v>1</v>
      </c>
      <c r="N318" s="213" t="s">
        <v>823</v>
      </c>
      <c r="O318" s="210"/>
      <c r="P318" s="214"/>
    </row>
    <row r="319" spans="1:16" s="199" customFormat="1">
      <c r="A319" s="209" t="s">
        <v>1323</v>
      </c>
      <c r="B319" s="210" t="s">
        <v>1474</v>
      </c>
      <c r="C319" s="211" t="s">
        <v>1475</v>
      </c>
      <c r="D319" s="212"/>
      <c r="E319" s="212"/>
      <c r="F319" s="212"/>
      <c r="G319" s="212"/>
      <c r="H319" s="212"/>
      <c r="I319" s="212"/>
      <c r="J319" s="212"/>
      <c r="K319" s="212">
        <v>1</v>
      </c>
      <c r="L319" s="212"/>
      <c r="M319" s="212">
        <f t="shared" si="4"/>
        <v>1</v>
      </c>
      <c r="N319" s="213" t="s">
        <v>844</v>
      </c>
      <c r="O319" s="210"/>
      <c r="P319" s="214"/>
    </row>
    <row r="320" spans="1:16" s="199" customFormat="1">
      <c r="A320" s="209" t="s">
        <v>1323</v>
      </c>
      <c r="B320" s="210" t="s">
        <v>1476</v>
      </c>
      <c r="C320" s="211" t="s">
        <v>1477</v>
      </c>
      <c r="D320" s="212"/>
      <c r="E320" s="212"/>
      <c r="F320" s="212"/>
      <c r="G320" s="212"/>
      <c r="H320" s="212"/>
      <c r="I320" s="212"/>
      <c r="J320" s="212"/>
      <c r="K320" s="212"/>
      <c r="L320" s="212"/>
      <c r="M320" s="212">
        <f t="shared" si="4"/>
        <v>0</v>
      </c>
      <c r="N320" s="213" t="s">
        <v>861</v>
      </c>
      <c r="O320" s="210"/>
      <c r="P320" s="214"/>
    </row>
    <row r="321" spans="1:16" s="199" customFormat="1">
      <c r="A321" s="209" t="s">
        <v>1323</v>
      </c>
      <c r="B321" s="210" t="s">
        <v>1478</v>
      </c>
      <c r="C321" s="211" t="s">
        <v>1479</v>
      </c>
      <c r="D321" s="212">
        <v>1</v>
      </c>
      <c r="E321" s="212"/>
      <c r="F321" s="212">
        <v>1</v>
      </c>
      <c r="G321" s="212"/>
      <c r="H321" s="212"/>
      <c r="I321" s="212"/>
      <c r="J321" s="212"/>
      <c r="K321" s="212"/>
      <c r="L321" s="212"/>
      <c r="M321" s="212">
        <f t="shared" si="4"/>
        <v>2</v>
      </c>
      <c r="N321" s="213" t="s">
        <v>816</v>
      </c>
      <c r="O321" s="210"/>
      <c r="P321" s="214" t="s">
        <v>834</v>
      </c>
    </row>
    <row r="322" spans="1:16" s="199" customFormat="1">
      <c r="A322" s="209" t="s">
        <v>1323</v>
      </c>
      <c r="B322" s="210" t="s">
        <v>1480</v>
      </c>
      <c r="C322" s="211" t="s">
        <v>1481</v>
      </c>
      <c r="D322" s="212"/>
      <c r="E322" s="212"/>
      <c r="F322" s="212"/>
      <c r="G322" s="212"/>
      <c r="H322" s="212"/>
      <c r="I322" s="212">
        <v>1</v>
      </c>
      <c r="J322" s="212">
        <v>1</v>
      </c>
      <c r="K322" s="212">
        <v>1</v>
      </c>
      <c r="L322" s="212">
        <v>1</v>
      </c>
      <c r="M322" s="212">
        <f t="shared" si="4"/>
        <v>4</v>
      </c>
      <c r="N322" s="213" t="s">
        <v>847</v>
      </c>
      <c r="O322" s="210"/>
      <c r="P322" s="214"/>
    </row>
    <row r="323" spans="1:16" s="199" customFormat="1">
      <c r="A323" s="209" t="s">
        <v>1323</v>
      </c>
      <c r="B323" s="210" t="s">
        <v>1482</v>
      </c>
      <c r="C323" s="211" t="s">
        <v>1483</v>
      </c>
      <c r="D323" s="212">
        <v>1</v>
      </c>
      <c r="E323" s="212"/>
      <c r="F323" s="212"/>
      <c r="G323" s="212"/>
      <c r="H323" s="212"/>
      <c r="I323" s="212"/>
      <c r="J323" s="212"/>
      <c r="K323" s="212">
        <v>1</v>
      </c>
      <c r="L323" s="212"/>
      <c r="M323" s="212">
        <f t="shared" si="4"/>
        <v>2</v>
      </c>
      <c r="N323" s="213" t="s">
        <v>847</v>
      </c>
      <c r="O323" s="210"/>
      <c r="P323" s="214"/>
    </row>
    <row r="324" spans="1:16" s="199" customFormat="1">
      <c r="A324" s="209" t="s">
        <v>1323</v>
      </c>
      <c r="B324" s="210" t="s">
        <v>1484</v>
      </c>
      <c r="C324" s="211" t="s">
        <v>1485</v>
      </c>
      <c r="D324" s="212"/>
      <c r="E324" s="212"/>
      <c r="F324" s="212"/>
      <c r="G324" s="212"/>
      <c r="H324" s="212"/>
      <c r="I324" s="212"/>
      <c r="J324" s="212"/>
      <c r="K324" s="212"/>
      <c r="L324" s="212"/>
      <c r="M324" s="212">
        <f t="shared" si="4"/>
        <v>0</v>
      </c>
      <c r="N324" s="213" t="s">
        <v>885</v>
      </c>
      <c r="O324" s="210"/>
      <c r="P324" s="214"/>
    </row>
    <row r="325" spans="1:16" s="199" customFormat="1">
      <c r="A325" s="209" t="s">
        <v>1323</v>
      </c>
      <c r="B325" s="210" t="s">
        <v>1486</v>
      </c>
      <c r="C325" s="211" t="s">
        <v>1487</v>
      </c>
      <c r="D325" s="212">
        <v>1</v>
      </c>
      <c r="E325" s="212"/>
      <c r="F325" s="212">
        <v>1</v>
      </c>
      <c r="G325" s="212"/>
      <c r="H325" s="212"/>
      <c r="I325" s="212"/>
      <c r="J325" s="212"/>
      <c r="K325" s="212"/>
      <c r="L325" s="212"/>
      <c r="M325" s="212">
        <f t="shared" si="4"/>
        <v>2</v>
      </c>
      <c r="N325" s="213" t="s">
        <v>885</v>
      </c>
      <c r="O325" s="210"/>
      <c r="P325" s="214"/>
    </row>
    <row r="326" spans="1:16" s="199" customFormat="1">
      <c r="A326" s="209" t="s">
        <v>1323</v>
      </c>
      <c r="B326" s="210" t="s">
        <v>1488</v>
      </c>
      <c r="C326" s="211" t="s">
        <v>1489</v>
      </c>
      <c r="D326" s="212"/>
      <c r="E326" s="212"/>
      <c r="F326" s="212"/>
      <c r="G326" s="212"/>
      <c r="H326" s="212"/>
      <c r="I326" s="212"/>
      <c r="J326" s="212"/>
      <c r="K326" s="212"/>
      <c r="L326" s="212"/>
      <c r="M326" s="212">
        <f t="shared" si="4"/>
        <v>0</v>
      </c>
      <c r="N326" s="213" t="s">
        <v>861</v>
      </c>
      <c r="O326" s="210"/>
      <c r="P326" s="214"/>
    </row>
    <row r="327" spans="1:16" s="199" customFormat="1">
      <c r="A327" s="209" t="s">
        <v>1323</v>
      </c>
      <c r="B327" s="210" t="s">
        <v>1490</v>
      </c>
      <c r="C327" s="211" t="s">
        <v>1491</v>
      </c>
      <c r="D327" s="212">
        <v>1</v>
      </c>
      <c r="E327" s="212"/>
      <c r="F327" s="212"/>
      <c r="G327" s="212"/>
      <c r="H327" s="212"/>
      <c r="I327" s="212"/>
      <c r="J327" s="212"/>
      <c r="K327" s="212"/>
      <c r="L327" s="212"/>
      <c r="M327" s="212">
        <f t="shared" si="4"/>
        <v>1</v>
      </c>
      <c r="N327" s="213" t="s">
        <v>885</v>
      </c>
      <c r="O327" s="210" t="s">
        <v>1168</v>
      </c>
      <c r="P327" s="214" t="s">
        <v>834</v>
      </c>
    </row>
    <row r="328" spans="1:16" s="199" customFormat="1">
      <c r="A328" s="209" t="s">
        <v>1323</v>
      </c>
      <c r="B328" s="210" t="s">
        <v>1492</v>
      </c>
      <c r="C328" s="211" t="s">
        <v>1493</v>
      </c>
      <c r="D328" s="212">
        <v>1</v>
      </c>
      <c r="E328" s="212">
        <v>1</v>
      </c>
      <c r="F328" s="212"/>
      <c r="G328" s="212"/>
      <c r="H328" s="212"/>
      <c r="I328" s="212"/>
      <c r="J328" s="212"/>
      <c r="K328" s="212"/>
      <c r="L328" s="212"/>
      <c r="M328" s="212">
        <f t="shared" si="4"/>
        <v>2</v>
      </c>
      <c r="N328" s="213" t="s">
        <v>885</v>
      </c>
      <c r="O328" s="210" t="s">
        <v>828</v>
      </c>
      <c r="P328" s="214" t="s">
        <v>817</v>
      </c>
    </row>
    <row r="329" spans="1:16" s="199" customFormat="1">
      <c r="A329" s="209" t="s">
        <v>1323</v>
      </c>
      <c r="B329" s="210" t="s">
        <v>1494</v>
      </c>
      <c r="C329" s="211" t="s">
        <v>1495</v>
      </c>
      <c r="D329" s="212"/>
      <c r="E329" s="212"/>
      <c r="F329" s="212"/>
      <c r="G329" s="212">
        <v>1</v>
      </c>
      <c r="H329" s="212"/>
      <c r="I329" s="212"/>
      <c r="J329" s="212"/>
      <c r="K329" s="212"/>
      <c r="L329" s="212"/>
      <c r="M329" s="212">
        <f t="shared" ref="M329:M392" si="5">SUM(D329:L329)</f>
        <v>1</v>
      </c>
      <c r="N329" s="213" t="s">
        <v>816</v>
      </c>
      <c r="O329" s="210"/>
      <c r="P329" s="214" t="s">
        <v>834</v>
      </c>
    </row>
    <row r="330" spans="1:16" s="199" customFormat="1">
      <c r="A330" s="209" t="s">
        <v>1323</v>
      </c>
      <c r="B330" s="210" t="s">
        <v>1496</v>
      </c>
      <c r="C330" s="211" t="s">
        <v>1497</v>
      </c>
      <c r="D330" s="212"/>
      <c r="E330" s="212"/>
      <c r="F330" s="212"/>
      <c r="G330" s="212"/>
      <c r="H330" s="212">
        <v>1</v>
      </c>
      <c r="I330" s="212"/>
      <c r="J330" s="212"/>
      <c r="K330" s="212"/>
      <c r="L330" s="212"/>
      <c r="M330" s="212">
        <f t="shared" si="5"/>
        <v>1</v>
      </c>
      <c r="N330" s="213" t="s">
        <v>847</v>
      </c>
      <c r="O330" s="210"/>
      <c r="P330" s="214" t="s">
        <v>848</v>
      </c>
    </row>
    <row r="331" spans="1:16" s="199" customFormat="1">
      <c r="A331" s="209" t="s">
        <v>1323</v>
      </c>
      <c r="B331" s="210" t="s">
        <v>1498</v>
      </c>
      <c r="C331" s="211" t="s">
        <v>1499</v>
      </c>
      <c r="D331" s="212"/>
      <c r="E331" s="212">
        <v>1</v>
      </c>
      <c r="F331" s="212"/>
      <c r="G331" s="212"/>
      <c r="H331" s="212"/>
      <c r="I331" s="212"/>
      <c r="J331" s="212"/>
      <c r="K331" s="212"/>
      <c r="L331" s="212"/>
      <c r="M331" s="212">
        <f t="shared" si="5"/>
        <v>1</v>
      </c>
      <c r="N331" s="213" t="s">
        <v>847</v>
      </c>
      <c r="O331" s="210"/>
      <c r="P331" s="214" t="s">
        <v>874</v>
      </c>
    </row>
    <row r="332" spans="1:16" s="199" customFormat="1">
      <c r="A332" s="209" t="s">
        <v>1323</v>
      </c>
      <c r="B332" s="210" t="s">
        <v>1500</v>
      </c>
      <c r="C332" s="211" t="s">
        <v>1501</v>
      </c>
      <c r="D332" s="212"/>
      <c r="E332" s="212"/>
      <c r="F332" s="212"/>
      <c r="G332" s="212"/>
      <c r="H332" s="212"/>
      <c r="I332" s="212"/>
      <c r="J332" s="212"/>
      <c r="K332" s="212"/>
      <c r="L332" s="212"/>
      <c r="M332" s="212">
        <f t="shared" si="5"/>
        <v>0</v>
      </c>
      <c r="N332" s="213" t="s">
        <v>844</v>
      </c>
      <c r="O332" s="210"/>
      <c r="P332" s="214"/>
    </row>
    <row r="333" spans="1:16" s="199" customFormat="1">
      <c r="A333" s="209" t="s">
        <v>1323</v>
      </c>
      <c r="B333" s="210" t="s">
        <v>1502</v>
      </c>
      <c r="C333" s="211" t="s">
        <v>1503</v>
      </c>
      <c r="D333" s="212"/>
      <c r="E333" s="212"/>
      <c r="F333" s="212">
        <v>1</v>
      </c>
      <c r="G333" s="212"/>
      <c r="H333" s="212"/>
      <c r="I333" s="212"/>
      <c r="J333" s="212"/>
      <c r="K333" s="212"/>
      <c r="L333" s="212"/>
      <c r="M333" s="212">
        <f t="shared" si="5"/>
        <v>1</v>
      </c>
      <c r="N333" s="213" t="s">
        <v>844</v>
      </c>
      <c r="O333" s="210"/>
      <c r="P333" s="214"/>
    </row>
    <row r="334" spans="1:16" s="199" customFormat="1">
      <c r="A334" s="209" t="s">
        <v>1323</v>
      </c>
      <c r="B334" s="210" t="s">
        <v>1504</v>
      </c>
      <c r="C334" s="211" t="s">
        <v>1505</v>
      </c>
      <c r="D334" s="212"/>
      <c r="E334" s="212"/>
      <c r="F334" s="212"/>
      <c r="G334" s="212"/>
      <c r="H334" s="212"/>
      <c r="I334" s="212">
        <v>1</v>
      </c>
      <c r="J334" s="212"/>
      <c r="K334" s="212"/>
      <c r="L334" s="212"/>
      <c r="M334" s="212">
        <f t="shared" si="5"/>
        <v>1</v>
      </c>
      <c r="N334" s="213" t="s">
        <v>816</v>
      </c>
      <c r="O334" s="210"/>
      <c r="P334" s="214"/>
    </row>
    <row r="335" spans="1:16" s="199" customFormat="1">
      <c r="A335" s="209" t="s">
        <v>1323</v>
      </c>
      <c r="B335" s="210" t="s">
        <v>1506</v>
      </c>
      <c r="C335" s="211" t="s">
        <v>1507</v>
      </c>
      <c r="D335" s="212"/>
      <c r="E335" s="212"/>
      <c r="F335" s="212"/>
      <c r="G335" s="212"/>
      <c r="H335" s="212"/>
      <c r="I335" s="212"/>
      <c r="J335" s="212"/>
      <c r="K335" s="212">
        <v>1</v>
      </c>
      <c r="L335" s="212"/>
      <c r="M335" s="212">
        <f t="shared" si="5"/>
        <v>1</v>
      </c>
      <c r="N335" s="213" t="s">
        <v>844</v>
      </c>
      <c r="O335" s="210"/>
      <c r="P335" s="214"/>
    </row>
    <row r="336" spans="1:16" s="199" customFormat="1">
      <c r="A336" s="209" t="s">
        <v>1323</v>
      </c>
      <c r="B336" s="210" t="s">
        <v>1508</v>
      </c>
      <c r="C336" s="211" t="s">
        <v>1509</v>
      </c>
      <c r="D336" s="212">
        <v>1</v>
      </c>
      <c r="E336" s="212"/>
      <c r="F336" s="212">
        <v>1</v>
      </c>
      <c r="G336" s="212"/>
      <c r="H336" s="212"/>
      <c r="I336" s="212"/>
      <c r="J336" s="212"/>
      <c r="K336" s="212"/>
      <c r="L336" s="212"/>
      <c r="M336" s="212">
        <f t="shared" si="5"/>
        <v>2</v>
      </c>
      <c r="N336" s="213" t="s">
        <v>816</v>
      </c>
      <c r="O336" s="210"/>
      <c r="P336" s="214" t="s">
        <v>817</v>
      </c>
    </row>
    <row r="337" spans="1:16" s="199" customFormat="1">
      <c r="A337" s="209" t="s">
        <v>1323</v>
      </c>
      <c r="B337" s="210" t="s">
        <v>1510</v>
      </c>
      <c r="C337" s="211" t="s">
        <v>1511</v>
      </c>
      <c r="D337" s="212"/>
      <c r="E337" s="212"/>
      <c r="F337" s="212"/>
      <c r="G337" s="212">
        <v>1</v>
      </c>
      <c r="H337" s="212"/>
      <c r="I337" s="212"/>
      <c r="J337" s="212"/>
      <c r="K337" s="212"/>
      <c r="L337" s="212"/>
      <c r="M337" s="212">
        <f t="shared" si="5"/>
        <v>1</v>
      </c>
      <c r="N337" s="213" t="s">
        <v>833</v>
      </c>
      <c r="O337" s="210"/>
      <c r="P337" s="214"/>
    </row>
    <row r="338" spans="1:16" s="199" customFormat="1">
      <c r="A338" s="209" t="s">
        <v>1323</v>
      </c>
      <c r="B338" s="210" t="s">
        <v>1512</v>
      </c>
      <c r="C338" s="211" t="s">
        <v>1513</v>
      </c>
      <c r="D338" s="212"/>
      <c r="E338" s="212"/>
      <c r="F338" s="212">
        <v>1</v>
      </c>
      <c r="G338" s="212"/>
      <c r="H338" s="212"/>
      <c r="I338" s="212"/>
      <c r="J338" s="212"/>
      <c r="K338" s="212">
        <v>1</v>
      </c>
      <c r="L338" s="212"/>
      <c r="M338" s="212">
        <f t="shared" si="5"/>
        <v>2</v>
      </c>
      <c r="N338" s="213" t="s">
        <v>844</v>
      </c>
      <c r="O338" s="210"/>
      <c r="P338" s="214"/>
    </row>
    <row r="339" spans="1:16" s="199" customFormat="1">
      <c r="A339" s="209" t="s">
        <v>1323</v>
      </c>
      <c r="B339" s="210" t="s">
        <v>1514</v>
      </c>
      <c r="C339" s="211" t="s">
        <v>1515</v>
      </c>
      <c r="D339" s="212"/>
      <c r="E339" s="212"/>
      <c r="F339" s="212"/>
      <c r="G339" s="212"/>
      <c r="H339" s="212">
        <v>1</v>
      </c>
      <c r="I339" s="212"/>
      <c r="J339" s="212">
        <v>1</v>
      </c>
      <c r="K339" s="212"/>
      <c r="L339" s="212"/>
      <c r="M339" s="212">
        <f t="shared" si="5"/>
        <v>2</v>
      </c>
      <c r="N339" s="213" t="s">
        <v>847</v>
      </c>
      <c r="O339" s="210"/>
      <c r="P339" s="214" t="s">
        <v>834</v>
      </c>
    </row>
    <row r="340" spans="1:16" s="199" customFormat="1">
      <c r="A340" s="209" t="s">
        <v>1323</v>
      </c>
      <c r="B340" s="210" t="s">
        <v>1516</v>
      </c>
      <c r="C340" s="211" t="s">
        <v>1517</v>
      </c>
      <c r="D340" s="212"/>
      <c r="E340" s="212"/>
      <c r="F340" s="212">
        <v>1</v>
      </c>
      <c r="G340" s="212"/>
      <c r="H340" s="212"/>
      <c r="I340" s="212"/>
      <c r="J340" s="212"/>
      <c r="K340" s="212">
        <v>1</v>
      </c>
      <c r="L340" s="212"/>
      <c r="M340" s="212">
        <f t="shared" si="5"/>
        <v>2</v>
      </c>
      <c r="N340" s="213" t="s">
        <v>844</v>
      </c>
      <c r="O340" s="210"/>
      <c r="P340" s="214"/>
    </row>
    <row r="341" spans="1:16" s="199" customFormat="1">
      <c r="A341" s="209" t="s">
        <v>1323</v>
      </c>
      <c r="B341" s="210" t="s">
        <v>1518</v>
      </c>
      <c r="C341" s="211" t="s">
        <v>1519</v>
      </c>
      <c r="D341" s="212">
        <v>1</v>
      </c>
      <c r="E341" s="212"/>
      <c r="F341" s="212">
        <v>1</v>
      </c>
      <c r="G341" s="212"/>
      <c r="H341" s="212"/>
      <c r="I341" s="212"/>
      <c r="J341" s="212"/>
      <c r="K341" s="212"/>
      <c r="L341" s="212"/>
      <c r="M341" s="212">
        <f t="shared" si="5"/>
        <v>2</v>
      </c>
      <c r="N341" s="213" t="s">
        <v>847</v>
      </c>
      <c r="O341" s="210" t="s">
        <v>828</v>
      </c>
      <c r="P341" s="214" t="s">
        <v>834</v>
      </c>
    </row>
    <row r="342" spans="1:16" s="199" customFormat="1">
      <c r="A342" s="209" t="s">
        <v>1323</v>
      </c>
      <c r="B342" s="210" t="s">
        <v>1520</v>
      </c>
      <c r="C342" s="211" t="s">
        <v>1521</v>
      </c>
      <c r="D342" s="212"/>
      <c r="E342" s="212"/>
      <c r="F342" s="212"/>
      <c r="G342" s="212"/>
      <c r="H342" s="212"/>
      <c r="I342" s="212"/>
      <c r="J342" s="212"/>
      <c r="K342" s="212"/>
      <c r="L342" s="212"/>
      <c r="M342" s="212">
        <f t="shared" si="5"/>
        <v>0</v>
      </c>
      <c r="N342" s="213" t="s">
        <v>861</v>
      </c>
      <c r="O342" s="210"/>
      <c r="P342" s="214"/>
    </row>
    <row r="343" spans="1:16" s="199" customFormat="1">
      <c r="A343" s="209" t="s">
        <v>1323</v>
      </c>
      <c r="B343" s="210" t="s">
        <v>1522</v>
      </c>
      <c r="C343" s="211" t="s">
        <v>1523</v>
      </c>
      <c r="D343" s="212"/>
      <c r="E343" s="212"/>
      <c r="F343" s="212"/>
      <c r="G343" s="212"/>
      <c r="H343" s="212"/>
      <c r="I343" s="212"/>
      <c r="J343" s="212"/>
      <c r="K343" s="212"/>
      <c r="L343" s="212"/>
      <c r="M343" s="212">
        <f t="shared" si="5"/>
        <v>0</v>
      </c>
      <c r="N343" s="213" t="s">
        <v>861</v>
      </c>
      <c r="O343" s="210"/>
      <c r="P343" s="214"/>
    </row>
    <row r="344" spans="1:16" s="199" customFormat="1">
      <c r="A344" s="209" t="s">
        <v>1323</v>
      </c>
      <c r="B344" s="210" t="s">
        <v>1524</v>
      </c>
      <c r="C344" s="211" t="s">
        <v>1525</v>
      </c>
      <c r="D344" s="212"/>
      <c r="E344" s="212">
        <v>1</v>
      </c>
      <c r="F344" s="212">
        <v>1</v>
      </c>
      <c r="G344" s="212"/>
      <c r="H344" s="212"/>
      <c r="I344" s="212"/>
      <c r="J344" s="212"/>
      <c r="K344" s="212"/>
      <c r="L344" s="212"/>
      <c r="M344" s="212">
        <f t="shared" si="5"/>
        <v>2</v>
      </c>
      <c r="N344" s="213" t="s">
        <v>847</v>
      </c>
      <c r="O344" s="210"/>
      <c r="P344" s="214"/>
    </row>
    <row r="345" spans="1:16" s="199" customFormat="1">
      <c r="A345" s="209" t="s">
        <v>1323</v>
      </c>
      <c r="B345" s="210" t="s">
        <v>1526</v>
      </c>
      <c r="C345" s="211" t="s">
        <v>1527</v>
      </c>
      <c r="D345" s="212"/>
      <c r="E345" s="212">
        <v>1</v>
      </c>
      <c r="F345" s="212">
        <v>1</v>
      </c>
      <c r="G345" s="212"/>
      <c r="H345" s="212"/>
      <c r="I345" s="212"/>
      <c r="J345" s="212"/>
      <c r="K345" s="212"/>
      <c r="L345" s="212"/>
      <c r="M345" s="212">
        <f t="shared" si="5"/>
        <v>2</v>
      </c>
      <c r="N345" s="213" t="s">
        <v>827</v>
      </c>
      <c r="O345" s="210"/>
      <c r="P345" s="214" t="s">
        <v>848</v>
      </c>
    </row>
    <row r="346" spans="1:16" s="199" customFormat="1">
      <c r="A346" s="209" t="s">
        <v>1323</v>
      </c>
      <c r="B346" s="210" t="s">
        <v>1528</v>
      </c>
      <c r="C346" s="211" t="s">
        <v>1529</v>
      </c>
      <c r="D346" s="212"/>
      <c r="E346" s="212"/>
      <c r="F346" s="212"/>
      <c r="G346" s="212"/>
      <c r="H346" s="212"/>
      <c r="I346" s="212">
        <v>1</v>
      </c>
      <c r="J346" s="212"/>
      <c r="K346" s="212"/>
      <c r="L346" s="212">
        <v>1</v>
      </c>
      <c r="M346" s="212">
        <f t="shared" si="5"/>
        <v>2</v>
      </c>
      <c r="N346" s="213" t="s">
        <v>885</v>
      </c>
      <c r="O346" s="210" t="s">
        <v>828</v>
      </c>
      <c r="P346" s="214"/>
    </row>
    <row r="347" spans="1:16" s="199" customFormat="1">
      <c r="A347" s="209" t="s">
        <v>1323</v>
      </c>
      <c r="B347" s="210" t="s">
        <v>1530</v>
      </c>
      <c r="C347" s="211" t="s">
        <v>1531</v>
      </c>
      <c r="D347" s="212"/>
      <c r="E347" s="212"/>
      <c r="F347" s="212"/>
      <c r="G347" s="212"/>
      <c r="H347" s="212"/>
      <c r="I347" s="212">
        <v>1</v>
      </c>
      <c r="J347" s="212"/>
      <c r="K347" s="212"/>
      <c r="L347" s="212">
        <v>1</v>
      </c>
      <c r="M347" s="212">
        <f t="shared" si="5"/>
        <v>2</v>
      </c>
      <c r="N347" s="213" t="s">
        <v>890</v>
      </c>
      <c r="O347" s="210"/>
      <c r="P347" s="214"/>
    </row>
    <row r="348" spans="1:16" s="199" customFormat="1">
      <c r="A348" s="209" t="s">
        <v>1323</v>
      </c>
      <c r="B348" s="210" t="s">
        <v>1532</v>
      </c>
      <c r="C348" s="211" t="s">
        <v>1533</v>
      </c>
      <c r="D348" s="212"/>
      <c r="E348" s="212"/>
      <c r="F348" s="212">
        <v>1</v>
      </c>
      <c r="G348" s="212"/>
      <c r="H348" s="212"/>
      <c r="I348" s="212"/>
      <c r="J348" s="212"/>
      <c r="K348" s="212"/>
      <c r="L348" s="212">
        <v>1</v>
      </c>
      <c r="M348" s="212">
        <f t="shared" si="5"/>
        <v>2</v>
      </c>
      <c r="N348" s="213" t="s">
        <v>885</v>
      </c>
      <c r="O348" s="210"/>
      <c r="P348" s="214"/>
    </row>
    <row r="349" spans="1:16" s="199" customFormat="1">
      <c r="A349" s="209" t="s">
        <v>1323</v>
      </c>
      <c r="B349" s="210" t="s">
        <v>1534</v>
      </c>
      <c r="C349" s="211" t="s">
        <v>1535</v>
      </c>
      <c r="D349" s="212"/>
      <c r="E349" s="212">
        <v>1</v>
      </c>
      <c r="F349" s="212"/>
      <c r="G349" s="212"/>
      <c r="H349" s="212"/>
      <c r="I349" s="212"/>
      <c r="J349" s="212"/>
      <c r="K349" s="212"/>
      <c r="L349" s="212">
        <v>1</v>
      </c>
      <c r="M349" s="212">
        <f t="shared" si="5"/>
        <v>2</v>
      </c>
      <c r="N349" s="213" t="s">
        <v>885</v>
      </c>
      <c r="O349" s="210" t="s">
        <v>1168</v>
      </c>
      <c r="P349" s="214" t="s">
        <v>834</v>
      </c>
    </row>
    <row r="350" spans="1:16" s="199" customFormat="1">
      <c r="A350" s="209" t="s">
        <v>1323</v>
      </c>
      <c r="B350" s="210" t="s">
        <v>1536</v>
      </c>
      <c r="C350" s="211" t="s">
        <v>1537</v>
      </c>
      <c r="D350" s="212"/>
      <c r="E350" s="212"/>
      <c r="F350" s="212"/>
      <c r="G350" s="212"/>
      <c r="H350" s="212"/>
      <c r="I350" s="212"/>
      <c r="J350" s="212"/>
      <c r="K350" s="212"/>
      <c r="L350" s="212"/>
      <c r="M350" s="212">
        <f t="shared" si="5"/>
        <v>0</v>
      </c>
      <c r="N350" s="213" t="s">
        <v>1182</v>
      </c>
      <c r="O350" s="210"/>
      <c r="P350" s="214"/>
    </row>
    <row r="351" spans="1:16" s="199" customFormat="1">
      <c r="A351" s="209" t="s">
        <v>1323</v>
      </c>
      <c r="B351" s="210" t="s">
        <v>1538</v>
      </c>
      <c r="C351" s="211" t="s">
        <v>1539</v>
      </c>
      <c r="D351" s="212"/>
      <c r="E351" s="212"/>
      <c r="F351" s="212"/>
      <c r="G351" s="212"/>
      <c r="H351" s="212"/>
      <c r="I351" s="212"/>
      <c r="J351" s="212"/>
      <c r="K351" s="212"/>
      <c r="L351" s="212">
        <v>1</v>
      </c>
      <c r="M351" s="212">
        <f t="shared" si="5"/>
        <v>1</v>
      </c>
      <c r="N351" s="213" t="s">
        <v>885</v>
      </c>
      <c r="O351" s="210"/>
      <c r="P351" s="214"/>
    </row>
    <row r="352" spans="1:16" s="199" customFormat="1" ht="25.5">
      <c r="A352" s="209" t="s">
        <v>1323</v>
      </c>
      <c r="B352" s="210" t="s">
        <v>1540</v>
      </c>
      <c r="C352" s="211" t="s">
        <v>1541</v>
      </c>
      <c r="D352" s="212"/>
      <c r="E352" s="212"/>
      <c r="F352" s="212"/>
      <c r="G352" s="212"/>
      <c r="H352" s="212"/>
      <c r="I352" s="212"/>
      <c r="J352" s="212"/>
      <c r="K352" s="212"/>
      <c r="L352" s="212">
        <v>1</v>
      </c>
      <c r="M352" s="212">
        <f t="shared" si="5"/>
        <v>1</v>
      </c>
      <c r="N352" s="213" t="s">
        <v>885</v>
      </c>
      <c r="O352" s="210" t="s">
        <v>828</v>
      </c>
      <c r="P352" s="214" t="s">
        <v>1040</v>
      </c>
    </row>
    <row r="353" spans="1:16" s="199" customFormat="1">
      <c r="A353" s="209" t="s">
        <v>1323</v>
      </c>
      <c r="B353" s="210" t="s">
        <v>1542</v>
      </c>
      <c r="C353" s="211" t="s">
        <v>1543</v>
      </c>
      <c r="D353" s="212"/>
      <c r="E353" s="212"/>
      <c r="F353" s="212"/>
      <c r="G353" s="212"/>
      <c r="H353" s="212"/>
      <c r="I353" s="212"/>
      <c r="J353" s="212"/>
      <c r="K353" s="212"/>
      <c r="L353" s="212">
        <v>1</v>
      </c>
      <c r="M353" s="212">
        <f t="shared" si="5"/>
        <v>1</v>
      </c>
      <c r="N353" s="213" t="s">
        <v>816</v>
      </c>
      <c r="O353" s="210"/>
      <c r="P353" s="214" t="s">
        <v>834</v>
      </c>
    </row>
    <row r="354" spans="1:16" s="199" customFormat="1">
      <c r="A354" s="209" t="s">
        <v>1323</v>
      </c>
      <c r="B354" s="210" t="s">
        <v>1544</v>
      </c>
      <c r="C354" s="211" t="s">
        <v>1545</v>
      </c>
      <c r="D354" s="212"/>
      <c r="E354" s="212"/>
      <c r="F354" s="212">
        <v>1</v>
      </c>
      <c r="G354" s="212"/>
      <c r="H354" s="212"/>
      <c r="I354" s="212"/>
      <c r="J354" s="212"/>
      <c r="K354" s="212"/>
      <c r="L354" s="212"/>
      <c r="M354" s="212">
        <f t="shared" si="5"/>
        <v>1</v>
      </c>
      <c r="N354" s="213" t="s">
        <v>861</v>
      </c>
      <c r="O354" s="210"/>
      <c r="P354" s="214" t="s">
        <v>824</v>
      </c>
    </row>
    <row r="355" spans="1:16" s="199" customFormat="1">
      <c r="A355" s="209" t="s">
        <v>1323</v>
      </c>
      <c r="B355" s="210" t="s">
        <v>1546</v>
      </c>
      <c r="C355" s="211" t="s">
        <v>1547</v>
      </c>
      <c r="D355" s="212"/>
      <c r="E355" s="212"/>
      <c r="F355" s="212">
        <v>1</v>
      </c>
      <c r="G355" s="212">
        <v>1</v>
      </c>
      <c r="H355" s="212"/>
      <c r="I355" s="212"/>
      <c r="J355" s="212"/>
      <c r="K355" s="212"/>
      <c r="L355" s="212"/>
      <c r="M355" s="212">
        <f t="shared" si="5"/>
        <v>2</v>
      </c>
      <c r="N355" s="213" t="s">
        <v>816</v>
      </c>
      <c r="O355" s="210"/>
      <c r="P355" s="214" t="s">
        <v>834</v>
      </c>
    </row>
    <row r="356" spans="1:16" s="199" customFormat="1" ht="51">
      <c r="A356" s="209" t="s">
        <v>1323</v>
      </c>
      <c r="B356" s="210" t="s">
        <v>1548</v>
      </c>
      <c r="C356" s="211" t="s">
        <v>1549</v>
      </c>
      <c r="D356" s="212"/>
      <c r="E356" s="212"/>
      <c r="F356" s="212">
        <v>1</v>
      </c>
      <c r="G356" s="212"/>
      <c r="H356" s="212"/>
      <c r="I356" s="212">
        <v>1</v>
      </c>
      <c r="J356" s="212"/>
      <c r="K356" s="212"/>
      <c r="L356" s="212">
        <v>1</v>
      </c>
      <c r="M356" s="212">
        <f t="shared" si="5"/>
        <v>3</v>
      </c>
      <c r="N356" s="213" t="s">
        <v>885</v>
      </c>
      <c r="O356" s="210" t="s">
        <v>1366</v>
      </c>
      <c r="P356" s="214" t="s">
        <v>834</v>
      </c>
    </row>
    <row r="357" spans="1:16" s="199" customFormat="1">
      <c r="A357" s="209" t="s">
        <v>1550</v>
      </c>
      <c r="B357" s="210" t="s">
        <v>1551</v>
      </c>
      <c r="C357" s="211" t="s">
        <v>1552</v>
      </c>
      <c r="D357" s="212"/>
      <c r="E357" s="212"/>
      <c r="F357" s="212"/>
      <c r="G357" s="212"/>
      <c r="H357" s="212"/>
      <c r="I357" s="212"/>
      <c r="J357" s="212"/>
      <c r="K357" s="212">
        <v>1</v>
      </c>
      <c r="L357" s="212"/>
      <c r="M357" s="212">
        <f t="shared" si="5"/>
        <v>1</v>
      </c>
      <c r="N357" s="213" t="s">
        <v>1189</v>
      </c>
      <c r="O357" s="210"/>
      <c r="P357" s="214"/>
    </row>
    <row r="358" spans="1:16" s="199" customFormat="1">
      <c r="A358" s="209" t="s">
        <v>1550</v>
      </c>
      <c r="B358" s="210" t="s">
        <v>1551</v>
      </c>
      <c r="C358" s="211" t="s">
        <v>1553</v>
      </c>
      <c r="D358" s="212"/>
      <c r="E358" s="212"/>
      <c r="F358" s="212"/>
      <c r="G358" s="212"/>
      <c r="H358" s="212"/>
      <c r="I358" s="212"/>
      <c r="J358" s="212"/>
      <c r="K358" s="212">
        <v>1</v>
      </c>
      <c r="L358" s="212"/>
      <c r="M358" s="212">
        <f t="shared" si="5"/>
        <v>1</v>
      </c>
      <c r="N358" s="213" t="s">
        <v>1554</v>
      </c>
      <c r="O358" s="210"/>
      <c r="P358" s="214"/>
    </row>
    <row r="359" spans="1:16" s="199" customFormat="1">
      <c r="A359" s="209" t="s">
        <v>1550</v>
      </c>
      <c r="B359" s="210" t="s">
        <v>1555</v>
      </c>
      <c r="C359" s="211" t="s">
        <v>1556</v>
      </c>
      <c r="D359" s="212"/>
      <c r="E359" s="212"/>
      <c r="F359" s="212"/>
      <c r="G359" s="212"/>
      <c r="H359" s="212"/>
      <c r="I359" s="212"/>
      <c r="J359" s="212"/>
      <c r="K359" s="212">
        <v>1</v>
      </c>
      <c r="L359" s="212"/>
      <c r="M359" s="212">
        <f t="shared" si="5"/>
        <v>1</v>
      </c>
      <c r="N359" s="213" t="s">
        <v>1113</v>
      </c>
      <c r="O359" s="210"/>
      <c r="P359" s="214" t="s">
        <v>874</v>
      </c>
    </row>
    <row r="360" spans="1:16" s="199" customFormat="1">
      <c r="A360" s="209" t="s">
        <v>1550</v>
      </c>
      <c r="B360" s="210" t="s">
        <v>1557</v>
      </c>
      <c r="C360" s="211" t="s">
        <v>1558</v>
      </c>
      <c r="D360" s="212"/>
      <c r="E360" s="212"/>
      <c r="F360" s="212">
        <v>1</v>
      </c>
      <c r="G360" s="212"/>
      <c r="H360" s="212"/>
      <c r="I360" s="212"/>
      <c r="J360" s="212"/>
      <c r="K360" s="212">
        <v>1</v>
      </c>
      <c r="L360" s="212"/>
      <c r="M360" s="212">
        <f t="shared" si="5"/>
        <v>2</v>
      </c>
      <c r="N360" s="213" t="s">
        <v>1189</v>
      </c>
      <c r="O360" s="210"/>
      <c r="P360" s="214"/>
    </row>
    <row r="361" spans="1:16" s="199" customFormat="1">
      <c r="A361" s="209" t="s">
        <v>1550</v>
      </c>
      <c r="B361" s="210" t="s">
        <v>1559</v>
      </c>
      <c r="C361" s="211" t="s">
        <v>1560</v>
      </c>
      <c r="D361" s="212"/>
      <c r="E361" s="212"/>
      <c r="F361" s="212">
        <v>1</v>
      </c>
      <c r="G361" s="212"/>
      <c r="H361" s="212"/>
      <c r="I361" s="212"/>
      <c r="J361" s="212"/>
      <c r="K361" s="212">
        <v>1</v>
      </c>
      <c r="L361" s="212"/>
      <c r="M361" s="212">
        <f t="shared" si="5"/>
        <v>2</v>
      </c>
      <c r="N361" s="213" t="s">
        <v>1561</v>
      </c>
      <c r="O361" s="210"/>
      <c r="P361" s="214"/>
    </row>
    <row r="362" spans="1:16" s="199" customFormat="1">
      <c r="A362" s="209" t="s">
        <v>1550</v>
      </c>
      <c r="B362" s="210" t="s">
        <v>1562</v>
      </c>
      <c r="C362" s="211" t="s">
        <v>1563</v>
      </c>
      <c r="D362" s="212"/>
      <c r="E362" s="212"/>
      <c r="F362" s="212"/>
      <c r="G362" s="212"/>
      <c r="H362" s="212"/>
      <c r="I362" s="212"/>
      <c r="J362" s="212"/>
      <c r="K362" s="212">
        <v>1</v>
      </c>
      <c r="L362" s="212"/>
      <c r="M362" s="212">
        <f t="shared" si="5"/>
        <v>1</v>
      </c>
      <c r="N362" s="213" t="s">
        <v>1189</v>
      </c>
      <c r="O362" s="210"/>
      <c r="P362" s="214"/>
    </row>
    <row r="363" spans="1:16" s="199" customFormat="1">
      <c r="A363" s="209" t="s">
        <v>1550</v>
      </c>
      <c r="B363" s="210" t="s">
        <v>1562</v>
      </c>
      <c r="C363" s="211" t="s">
        <v>1564</v>
      </c>
      <c r="D363" s="212"/>
      <c r="E363" s="212"/>
      <c r="F363" s="212">
        <v>1</v>
      </c>
      <c r="G363" s="212"/>
      <c r="H363" s="212"/>
      <c r="I363" s="212"/>
      <c r="J363" s="212"/>
      <c r="K363" s="212">
        <v>1</v>
      </c>
      <c r="L363" s="212"/>
      <c r="M363" s="212">
        <f t="shared" si="5"/>
        <v>2</v>
      </c>
      <c r="N363" s="213" t="s">
        <v>1554</v>
      </c>
      <c r="O363" s="210"/>
      <c r="P363" s="214"/>
    </row>
    <row r="364" spans="1:16" s="199" customFormat="1">
      <c r="A364" s="209" t="s">
        <v>1550</v>
      </c>
      <c r="B364" s="210" t="s">
        <v>1565</v>
      </c>
      <c r="C364" s="211" t="s">
        <v>1566</v>
      </c>
      <c r="D364" s="212"/>
      <c r="E364" s="212"/>
      <c r="F364" s="212"/>
      <c r="G364" s="212"/>
      <c r="H364" s="212"/>
      <c r="I364" s="212"/>
      <c r="J364" s="212"/>
      <c r="K364" s="212">
        <v>1</v>
      </c>
      <c r="L364" s="212"/>
      <c r="M364" s="212">
        <f t="shared" si="5"/>
        <v>1</v>
      </c>
      <c r="N364" s="213" t="s">
        <v>1554</v>
      </c>
      <c r="O364" s="210"/>
      <c r="P364" s="214"/>
    </row>
    <row r="365" spans="1:16" s="199" customFormat="1">
      <c r="A365" s="209" t="s">
        <v>1550</v>
      </c>
      <c r="B365" s="210" t="s">
        <v>1565</v>
      </c>
      <c r="C365" s="211" t="s">
        <v>1567</v>
      </c>
      <c r="D365" s="212"/>
      <c r="E365" s="212"/>
      <c r="F365" s="212"/>
      <c r="G365" s="212"/>
      <c r="H365" s="212"/>
      <c r="I365" s="212"/>
      <c r="J365" s="212"/>
      <c r="K365" s="212">
        <v>1</v>
      </c>
      <c r="L365" s="212"/>
      <c r="M365" s="212">
        <f t="shared" si="5"/>
        <v>1</v>
      </c>
      <c r="N365" s="213" t="s">
        <v>1568</v>
      </c>
      <c r="O365" s="210"/>
      <c r="P365" s="214"/>
    </row>
    <row r="366" spans="1:16" s="199" customFormat="1">
      <c r="A366" s="209" t="s">
        <v>1550</v>
      </c>
      <c r="B366" s="210" t="s">
        <v>1569</v>
      </c>
      <c r="C366" s="211" t="s">
        <v>1570</v>
      </c>
      <c r="D366" s="212"/>
      <c r="E366" s="212"/>
      <c r="F366" s="212"/>
      <c r="G366" s="212"/>
      <c r="H366" s="212"/>
      <c r="I366" s="212"/>
      <c r="J366" s="212"/>
      <c r="K366" s="212">
        <v>1</v>
      </c>
      <c r="L366" s="212"/>
      <c r="M366" s="212">
        <f t="shared" si="5"/>
        <v>1</v>
      </c>
      <c r="N366" s="213" t="s">
        <v>820</v>
      </c>
      <c r="O366" s="210"/>
      <c r="P366" s="214"/>
    </row>
    <row r="367" spans="1:16" s="199" customFormat="1">
      <c r="A367" s="209" t="s">
        <v>1550</v>
      </c>
      <c r="B367" s="210" t="s">
        <v>1571</v>
      </c>
      <c r="C367" s="211" t="s">
        <v>1572</v>
      </c>
      <c r="D367" s="212"/>
      <c r="E367" s="212"/>
      <c r="F367" s="212"/>
      <c r="G367" s="212"/>
      <c r="H367" s="212"/>
      <c r="I367" s="212"/>
      <c r="J367" s="212"/>
      <c r="K367" s="212">
        <v>1</v>
      </c>
      <c r="L367" s="212"/>
      <c r="M367" s="212">
        <f t="shared" si="5"/>
        <v>1</v>
      </c>
      <c r="N367" s="213" t="s">
        <v>1264</v>
      </c>
      <c r="O367" s="210"/>
      <c r="P367" s="214"/>
    </row>
    <row r="368" spans="1:16" s="199" customFormat="1">
      <c r="A368" s="209" t="s">
        <v>1550</v>
      </c>
      <c r="B368" s="210" t="s">
        <v>1571</v>
      </c>
      <c r="C368" s="211" t="s">
        <v>1573</v>
      </c>
      <c r="D368" s="212"/>
      <c r="E368" s="212"/>
      <c r="F368" s="212"/>
      <c r="G368" s="212"/>
      <c r="H368" s="212"/>
      <c r="I368" s="212"/>
      <c r="J368" s="212"/>
      <c r="K368" s="212">
        <v>1</v>
      </c>
      <c r="L368" s="212"/>
      <c r="M368" s="212">
        <f t="shared" si="5"/>
        <v>1</v>
      </c>
      <c r="N368" s="213" t="s">
        <v>1574</v>
      </c>
      <c r="O368" s="210"/>
      <c r="P368" s="214"/>
    </row>
    <row r="369" spans="1:16" s="199" customFormat="1">
      <c r="A369" s="209" t="s">
        <v>1550</v>
      </c>
      <c r="B369" s="210" t="s">
        <v>1575</v>
      </c>
      <c r="C369" s="211" t="s">
        <v>1576</v>
      </c>
      <c r="D369" s="212">
        <v>1</v>
      </c>
      <c r="E369" s="212"/>
      <c r="F369" s="212"/>
      <c r="G369" s="212"/>
      <c r="H369" s="212"/>
      <c r="I369" s="212">
        <v>1</v>
      </c>
      <c r="J369" s="212"/>
      <c r="K369" s="212"/>
      <c r="L369" s="212">
        <v>1</v>
      </c>
      <c r="M369" s="212">
        <f t="shared" si="5"/>
        <v>3</v>
      </c>
      <c r="N369" s="213" t="s">
        <v>823</v>
      </c>
      <c r="O369" s="210"/>
      <c r="P369" s="214" t="s">
        <v>824</v>
      </c>
    </row>
    <row r="370" spans="1:16" s="199" customFormat="1">
      <c r="A370" s="209" t="s">
        <v>1550</v>
      </c>
      <c r="B370" s="210" t="s">
        <v>1577</v>
      </c>
      <c r="C370" s="211" t="s">
        <v>1578</v>
      </c>
      <c r="D370" s="212"/>
      <c r="E370" s="212"/>
      <c r="F370" s="212">
        <v>1</v>
      </c>
      <c r="G370" s="212"/>
      <c r="H370" s="212"/>
      <c r="I370" s="212"/>
      <c r="J370" s="212"/>
      <c r="K370" s="212">
        <v>1</v>
      </c>
      <c r="L370" s="212"/>
      <c r="M370" s="212">
        <f t="shared" si="5"/>
        <v>2</v>
      </c>
      <c r="N370" s="213" t="s">
        <v>861</v>
      </c>
      <c r="O370" s="210"/>
      <c r="P370" s="214" t="s">
        <v>824</v>
      </c>
    </row>
    <row r="371" spans="1:16" s="199" customFormat="1">
      <c r="A371" s="209" t="s">
        <v>1550</v>
      </c>
      <c r="B371" s="210" t="s">
        <v>1579</v>
      </c>
      <c r="C371" s="211" t="s">
        <v>1580</v>
      </c>
      <c r="D371" s="212"/>
      <c r="E371" s="212"/>
      <c r="F371" s="212"/>
      <c r="G371" s="212"/>
      <c r="H371" s="212"/>
      <c r="I371" s="212"/>
      <c r="J371" s="212"/>
      <c r="K371" s="212">
        <v>1</v>
      </c>
      <c r="L371" s="212"/>
      <c r="M371" s="212">
        <f t="shared" si="5"/>
        <v>1</v>
      </c>
      <c r="N371" s="213" t="s">
        <v>844</v>
      </c>
      <c r="O371" s="210"/>
      <c r="P371" s="214" t="s">
        <v>824</v>
      </c>
    </row>
    <row r="372" spans="1:16" s="199" customFormat="1">
      <c r="A372" s="209" t="s">
        <v>1550</v>
      </c>
      <c r="B372" s="210" t="s">
        <v>1581</v>
      </c>
      <c r="C372" s="211" t="s">
        <v>1582</v>
      </c>
      <c r="D372" s="212">
        <v>1</v>
      </c>
      <c r="E372" s="212"/>
      <c r="F372" s="212">
        <v>1</v>
      </c>
      <c r="G372" s="212"/>
      <c r="H372" s="212"/>
      <c r="I372" s="212"/>
      <c r="J372" s="212"/>
      <c r="K372" s="212">
        <v>1</v>
      </c>
      <c r="L372" s="212"/>
      <c r="M372" s="212">
        <f t="shared" si="5"/>
        <v>3</v>
      </c>
      <c r="N372" s="213" t="s">
        <v>823</v>
      </c>
      <c r="O372" s="210"/>
      <c r="P372" s="214"/>
    </row>
    <row r="373" spans="1:16" s="199" customFormat="1">
      <c r="A373" s="209" t="s">
        <v>1550</v>
      </c>
      <c r="B373" s="210" t="s">
        <v>1583</v>
      </c>
      <c r="C373" s="211" t="s">
        <v>1584</v>
      </c>
      <c r="D373" s="212"/>
      <c r="E373" s="212"/>
      <c r="F373" s="212">
        <v>1</v>
      </c>
      <c r="G373" s="212"/>
      <c r="H373" s="212"/>
      <c r="I373" s="212"/>
      <c r="J373" s="212"/>
      <c r="K373" s="212">
        <v>1</v>
      </c>
      <c r="L373" s="212"/>
      <c r="M373" s="212">
        <f t="shared" si="5"/>
        <v>2</v>
      </c>
      <c r="N373" s="213" t="s">
        <v>844</v>
      </c>
      <c r="O373" s="210"/>
      <c r="P373" s="214" t="s">
        <v>824</v>
      </c>
    </row>
    <row r="374" spans="1:16" s="199" customFormat="1" ht="25.5">
      <c r="A374" s="209" t="s">
        <v>1550</v>
      </c>
      <c r="B374" s="210" t="s">
        <v>1585</v>
      </c>
      <c r="C374" s="211" t="s">
        <v>1586</v>
      </c>
      <c r="D374" s="212"/>
      <c r="E374" s="212"/>
      <c r="F374" s="212">
        <v>1</v>
      </c>
      <c r="G374" s="212"/>
      <c r="H374" s="212"/>
      <c r="I374" s="212"/>
      <c r="J374" s="212"/>
      <c r="K374" s="212"/>
      <c r="L374" s="212"/>
      <c r="M374" s="212">
        <f t="shared" si="5"/>
        <v>1</v>
      </c>
      <c r="N374" s="213" t="s">
        <v>861</v>
      </c>
      <c r="O374" s="210"/>
      <c r="P374" s="214" t="s">
        <v>1587</v>
      </c>
    </row>
    <row r="375" spans="1:16" s="199" customFormat="1" ht="51">
      <c r="A375" s="209" t="s">
        <v>1550</v>
      </c>
      <c r="B375" s="210" t="s">
        <v>1588</v>
      </c>
      <c r="C375" s="211" t="s">
        <v>1589</v>
      </c>
      <c r="D375" s="212"/>
      <c r="E375" s="212"/>
      <c r="F375" s="212">
        <v>1</v>
      </c>
      <c r="G375" s="212"/>
      <c r="H375" s="212">
        <v>1</v>
      </c>
      <c r="I375" s="212">
        <v>1</v>
      </c>
      <c r="J375" s="212">
        <v>1</v>
      </c>
      <c r="K375" s="212">
        <v>1</v>
      </c>
      <c r="L375" s="212"/>
      <c r="M375" s="212">
        <f t="shared" si="5"/>
        <v>5</v>
      </c>
      <c r="N375" s="213" t="s">
        <v>885</v>
      </c>
      <c r="O375" s="210" t="s">
        <v>1366</v>
      </c>
      <c r="P375" s="214" t="s">
        <v>957</v>
      </c>
    </row>
    <row r="376" spans="1:16" s="199" customFormat="1">
      <c r="A376" s="209" t="s">
        <v>1550</v>
      </c>
      <c r="B376" s="210" t="s">
        <v>1590</v>
      </c>
      <c r="C376" s="211" t="s">
        <v>1591</v>
      </c>
      <c r="D376" s="212"/>
      <c r="E376" s="212"/>
      <c r="F376" s="212">
        <v>1</v>
      </c>
      <c r="G376" s="212"/>
      <c r="H376" s="212"/>
      <c r="I376" s="212"/>
      <c r="J376" s="212"/>
      <c r="K376" s="212"/>
      <c r="L376" s="212"/>
      <c r="M376" s="212">
        <f t="shared" si="5"/>
        <v>1</v>
      </c>
      <c r="N376" s="213" t="s">
        <v>844</v>
      </c>
      <c r="O376" s="210"/>
      <c r="P376" s="214" t="s">
        <v>824</v>
      </c>
    </row>
    <row r="377" spans="1:16" s="199" customFormat="1">
      <c r="A377" s="209" t="s">
        <v>1550</v>
      </c>
      <c r="B377" s="210" t="s">
        <v>1592</v>
      </c>
      <c r="C377" s="211" t="s">
        <v>1593</v>
      </c>
      <c r="D377" s="212"/>
      <c r="E377" s="212"/>
      <c r="F377" s="212"/>
      <c r="G377" s="212"/>
      <c r="H377" s="212"/>
      <c r="I377" s="212"/>
      <c r="J377" s="212"/>
      <c r="K377" s="212">
        <v>1</v>
      </c>
      <c r="L377" s="212"/>
      <c r="M377" s="212">
        <f t="shared" si="5"/>
        <v>1</v>
      </c>
      <c r="N377" s="213" t="s">
        <v>861</v>
      </c>
      <c r="O377" s="210"/>
      <c r="P377" s="214" t="s">
        <v>848</v>
      </c>
    </row>
    <row r="378" spans="1:16" s="199" customFormat="1">
      <c r="A378" s="209" t="s">
        <v>1550</v>
      </c>
      <c r="B378" s="210" t="s">
        <v>1594</v>
      </c>
      <c r="C378" s="211" t="s">
        <v>1595</v>
      </c>
      <c r="D378" s="212"/>
      <c r="E378" s="212"/>
      <c r="F378" s="212"/>
      <c r="G378" s="212"/>
      <c r="H378" s="212"/>
      <c r="I378" s="212"/>
      <c r="J378" s="212"/>
      <c r="K378" s="212">
        <v>1</v>
      </c>
      <c r="L378" s="212"/>
      <c r="M378" s="212">
        <f t="shared" si="5"/>
        <v>1</v>
      </c>
      <c r="N378" s="213" t="s">
        <v>1596</v>
      </c>
      <c r="O378" s="210"/>
      <c r="P378" s="214"/>
    </row>
    <row r="379" spans="1:16" s="199" customFormat="1">
      <c r="A379" s="209" t="s">
        <v>1550</v>
      </c>
      <c r="B379" s="210" t="s">
        <v>1594</v>
      </c>
      <c r="C379" s="211" t="s">
        <v>1597</v>
      </c>
      <c r="D379" s="212"/>
      <c r="E379" s="212"/>
      <c r="F379" s="212"/>
      <c r="G379" s="212"/>
      <c r="H379" s="212"/>
      <c r="I379" s="212"/>
      <c r="J379" s="212"/>
      <c r="K379" s="212">
        <v>1</v>
      </c>
      <c r="L379" s="212"/>
      <c r="M379" s="212">
        <f t="shared" si="5"/>
        <v>1</v>
      </c>
      <c r="N379" s="213" t="s">
        <v>1113</v>
      </c>
      <c r="O379" s="210"/>
      <c r="P379" s="214"/>
    </row>
    <row r="380" spans="1:16" s="199" customFormat="1">
      <c r="A380" s="209" t="s">
        <v>1550</v>
      </c>
      <c r="B380" s="210" t="s">
        <v>1594</v>
      </c>
      <c r="C380" s="211" t="s">
        <v>1598</v>
      </c>
      <c r="D380" s="212"/>
      <c r="E380" s="212"/>
      <c r="F380" s="212"/>
      <c r="G380" s="212"/>
      <c r="H380" s="212"/>
      <c r="I380" s="212"/>
      <c r="J380" s="212"/>
      <c r="K380" s="212">
        <v>1</v>
      </c>
      <c r="L380" s="212"/>
      <c r="M380" s="212">
        <f t="shared" si="5"/>
        <v>1</v>
      </c>
      <c r="N380" s="213" t="s">
        <v>1189</v>
      </c>
      <c r="O380" s="210"/>
      <c r="P380" s="214"/>
    </row>
    <row r="381" spans="1:16" s="199" customFormat="1">
      <c r="A381" s="209" t="s">
        <v>1550</v>
      </c>
      <c r="B381" s="210" t="s">
        <v>1594</v>
      </c>
      <c r="C381" s="211" t="s">
        <v>1599</v>
      </c>
      <c r="D381" s="212"/>
      <c r="E381" s="212"/>
      <c r="F381" s="212"/>
      <c r="G381" s="212"/>
      <c r="H381" s="212"/>
      <c r="I381" s="212"/>
      <c r="J381" s="212"/>
      <c r="K381" s="212">
        <v>1</v>
      </c>
      <c r="L381" s="212"/>
      <c r="M381" s="212">
        <f t="shared" si="5"/>
        <v>1</v>
      </c>
      <c r="N381" s="213" t="s">
        <v>1600</v>
      </c>
      <c r="O381" s="210"/>
      <c r="P381" s="214"/>
    </row>
    <row r="382" spans="1:16" s="199" customFormat="1">
      <c r="A382" s="209" t="s">
        <v>1550</v>
      </c>
      <c r="B382" s="210" t="s">
        <v>1601</v>
      </c>
      <c r="C382" s="211" t="s">
        <v>1602</v>
      </c>
      <c r="D382" s="212"/>
      <c r="E382" s="212"/>
      <c r="F382" s="212"/>
      <c r="G382" s="212"/>
      <c r="H382" s="212"/>
      <c r="I382" s="212"/>
      <c r="J382" s="212"/>
      <c r="K382" s="212">
        <v>1</v>
      </c>
      <c r="L382" s="212"/>
      <c r="M382" s="212">
        <f t="shared" si="5"/>
        <v>1</v>
      </c>
      <c r="N382" s="213" t="s">
        <v>844</v>
      </c>
      <c r="O382" s="210"/>
      <c r="P382" s="214" t="s">
        <v>848</v>
      </c>
    </row>
    <row r="383" spans="1:16" s="199" customFormat="1">
      <c r="A383" s="209" t="s">
        <v>1550</v>
      </c>
      <c r="B383" s="210" t="s">
        <v>1603</v>
      </c>
      <c r="C383" s="211" t="s">
        <v>1604</v>
      </c>
      <c r="D383" s="212"/>
      <c r="E383" s="212"/>
      <c r="F383" s="212">
        <v>1</v>
      </c>
      <c r="G383" s="212"/>
      <c r="H383" s="212"/>
      <c r="I383" s="212"/>
      <c r="J383" s="212"/>
      <c r="K383" s="212"/>
      <c r="L383" s="212"/>
      <c r="M383" s="212">
        <f t="shared" si="5"/>
        <v>1</v>
      </c>
      <c r="N383" s="213" t="s">
        <v>861</v>
      </c>
      <c r="O383" s="210"/>
      <c r="P383" s="214" t="s">
        <v>824</v>
      </c>
    </row>
    <row r="384" spans="1:16" s="199" customFormat="1">
      <c r="A384" s="209" t="s">
        <v>1550</v>
      </c>
      <c r="B384" s="210" t="s">
        <v>1605</v>
      </c>
      <c r="C384" s="211" t="s">
        <v>1606</v>
      </c>
      <c r="D384" s="212"/>
      <c r="E384" s="212"/>
      <c r="F384" s="212">
        <v>1</v>
      </c>
      <c r="G384" s="212"/>
      <c r="H384" s="212"/>
      <c r="I384" s="212"/>
      <c r="J384" s="212"/>
      <c r="K384" s="212"/>
      <c r="L384" s="212"/>
      <c r="M384" s="212">
        <f t="shared" si="5"/>
        <v>1</v>
      </c>
      <c r="N384" s="213" t="s">
        <v>1607</v>
      </c>
      <c r="O384" s="210"/>
      <c r="P384" s="214"/>
    </row>
    <row r="385" spans="1:16" s="199" customFormat="1">
      <c r="A385" s="209" t="s">
        <v>1550</v>
      </c>
      <c r="B385" s="210" t="s">
        <v>1608</v>
      </c>
      <c r="C385" s="211" t="s">
        <v>1609</v>
      </c>
      <c r="D385" s="212"/>
      <c r="E385" s="212"/>
      <c r="F385" s="212">
        <v>1</v>
      </c>
      <c r="G385" s="212"/>
      <c r="H385" s="212"/>
      <c r="I385" s="212"/>
      <c r="J385" s="212"/>
      <c r="K385" s="212">
        <v>1</v>
      </c>
      <c r="L385" s="212"/>
      <c r="M385" s="212">
        <f t="shared" si="5"/>
        <v>2</v>
      </c>
      <c r="N385" s="213" t="s">
        <v>844</v>
      </c>
      <c r="O385" s="210"/>
      <c r="P385" s="214" t="s">
        <v>824</v>
      </c>
    </row>
    <row r="386" spans="1:16" s="199" customFormat="1">
      <c r="A386" s="209" t="s">
        <v>1550</v>
      </c>
      <c r="B386" s="210" t="s">
        <v>1610</v>
      </c>
      <c r="C386" s="211" t="s">
        <v>1611</v>
      </c>
      <c r="D386" s="212"/>
      <c r="E386" s="212">
        <v>1</v>
      </c>
      <c r="F386" s="212"/>
      <c r="G386" s="212"/>
      <c r="H386" s="212"/>
      <c r="I386" s="212"/>
      <c r="J386" s="212"/>
      <c r="K386" s="212"/>
      <c r="L386" s="212"/>
      <c r="M386" s="212">
        <f t="shared" si="5"/>
        <v>1</v>
      </c>
      <c r="N386" s="213" t="s">
        <v>823</v>
      </c>
      <c r="O386" s="210"/>
      <c r="P386" s="214" t="s">
        <v>824</v>
      </c>
    </row>
    <row r="387" spans="1:16" s="199" customFormat="1">
      <c r="A387" s="209" t="s">
        <v>1550</v>
      </c>
      <c r="B387" s="210" t="s">
        <v>1612</v>
      </c>
      <c r="C387" s="211" t="s">
        <v>1613</v>
      </c>
      <c r="D387" s="212"/>
      <c r="E387" s="212"/>
      <c r="F387" s="212"/>
      <c r="G387" s="212"/>
      <c r="H387" s="212"/>
      <c r="I387" s="212"/>
      <c r="J387" s="212"/>
      <c r="K387" s="212">
        <v>1</v>
      </c>
      <c r="L387" s="212"/>
      <c r="M387" s="212">
        <f t="shared" si="5"/>
        <v>1</v>
      </c>
      <c r="N387" s="213" t="s">
        <v>844</v>
      </c>
      <c r="O387" s="210"/>
      <c r="P387" s="214" t="s">
        <v>824</v>
      </c>
    </row>
    <row r="388" spans="1:16" s="199" customFormat="1">
      <c r="A388" s="209" t="s">
        <v>1550</v>
      </c>
      <c r="B388" s="210" t="s">
        <v>1614</v>
      </c>
      <c r="C388" s="211" t="s">
        <v>1615</v>
      </c>
      <c r="D388" s="212"/>
      <c r="E388" s="212"/>
      <c r="F388" s="212">
        <v>1</v>
      </c>
      <c r="G388" s="212"/>
      <c r="H388" s="212"/>
      <c r="I388" s="212"/>
      <c r="J388" s="212"/>
      <c r="K388" s="212"/>
      <c r="L388" s="212"/>
      <c r="M388" s="212">
        <f t="shared" si="5"/>
        <v>1</v>
      </c>
      <c r="N388" s="213" t="s">
        <v>844</v>
      </c>
      <c r="O388" s="210"/>
      <c r="P388" s="214" t="s">
        <v>824</v>
      </c>
    </row>
    <row r="389" spans="1:16" s="199" customFormat="1">
      <c r="A389" s="209" t="s">
        <v>1550</v>
      </c>
      <c r="B389" s="210" t="s">
        <v>1616</v>
      </c>
      <c r="C389" s="211" t="s">
        <v>1617</v>
      </c>
      <c r="D389" s="212"/>
      <c r="E389" s="212"/>
      <c r="F389" s="212"/>
      <c r="G389" s="212"/>
      <c r="H389" s="212"/>
      <c r="I389" s="212"/>
      <c r="J389" s="212"/>
      <c r="K389" s="212">
        <v>1</v>
      </c>
      <c r="L389" s="212"/>
      <c r="M389" s="212">
        <f t="shared" si="5"/>
        <v>1</v>
      </c>
      <c r="N389" s="213" t="s">
        <v>844</v>
      </c>
      <c r="O389" s="210"/>
      <c r="P389" s="214" t="s">
        <v>824</v>
      </c>
    </row>
    <row r="390" spans="1:16" s="199" customFormat="1">
      <c r="A390" s="209" t="s">
        <v>1550</v>
      </c>
      <c r="B390" s="210" t="s">
        <v>1616</v>
      </c>
      <c r="C390" s="211" t="s">
        <v>1618</v>
      </c>
      <c r="D390" s="212"/>
      <c r="E390" s="212"/>
      <c r="F390" s="212"/>
      <c r="G390" s="212"/>
      <c r="H390" s="212"/>
      <c r="I390" s="212"/>
      <c r="J390" s="212"/>
      <c r="K390" s="212">
        <v>1</v>
      </c>
      <c r="L390" s="212"/>
      <c r="M390" s="212">
        <f t="shared" si="5"/>
        <v>1</v>
      </c>
      <c r="N390" s="213" t="s">
        <v>820</v>
      </c>
      <c r="O390" s="210"/>
      <c r="P390" s="214"/>
    </row>
    <row r="391" spans="1:16" s="199" customFormat="1">
      <c r="A391" s="209" t="s">
        <v>1550</v>
      </c>
      <c r="B391" s="210" t="s">
        <v>1619</v>
      </c>
      <c r="C391" s="211" t="s">
        <v>1620</v>
      </c>
      <c r="D391" s="212"/>
      <c r="E391" s="212"/>
      <c r="F391" s="212"/>
      <c r="G391" s="212"/>
      <c r="H391" s="212"/>
      <c r="I391" s="212"/>
      <c r="J391" s="212"/>
      <c r="K391" s="212"/>
      <c r="L391" s="212"/>
      <c r="M391" s="212">
        <f t="shared" si="5"/>
        <v>0</v>
      </c>
      <c r="N391" s="213" t="s">
        <v>1621</v>
      </c>
      <c r="O391" s="210"/>
      <c r="P391" s="214" t="s">
        <v>848</v>
      </c>
    </row>
    <row r="392" spans="1:16" s="199" customFormat="1">
      <c r="A392" s="209" t="s">
        <v>1550</v>
      </c>
      <c r="B392" s="210" t="s">
        <v>1622</v>
      </c>
      <c r="C392" s="211" t="s">
        <v>1623</v>
      </c>
      <c r="D392" s="212"/>
      <c r="E392" s="212"/>
      <c r="F392" s="212"/>
      <c r="G392" s="212"/>
      <c r="H392" s="212"/>
      <c r="I392" s="212"/>
      <c r="J392" s="212"/>
      <c r="K392" s="212">
        <v>1</v>
      </c>
      <c r="L392" s="212"/>
      <c r="M392" s="212">
        <f t="shared" si="5"/>
        <v>1</v>
      </c>
      <c r="N392" s="213" t="s">
        <v>844</v>
      </c>
      <c r="O392" s="210"/>
      <c r="P392" s="214" t="s">
        <v>824</v>
      </c>
    </row>
    <row r="393" spans="1:16" s="199" customFormat="1">
      <c r="A393" s="209" t="s">
        <v>1550</v>
      </c>
      <c r="B393" s="210" t="s">
        <v>1624</v>
      </c>
      <c r="C393" s="211" t="s">
        <v>1625</v>
      </c>
      <c r="D393" s="212"/>
      <c r="E393" s="212"/>
      <c r="F393" s="212"/>
      <c r="G393" s="212"/>
      <c r="H393" s="212"/>
      <c r="I393" s="212"/>
      <c r="J393" s="212"/>
      <c r="K393" s="212">
        <v>1</v>
      </c>
      <c r="L393" s="212"/>
      <c r="M393" s="212">
        <f t="shared" ref="M393:M456" si="6">SUM(D393:L393)</f>
        <v>1</v>
      </c>
      <c r="N393" s="213" t="s">
        <v>844</v>
      </c>
      <c r="O393" s="210"/>
      <c r="P393" s="214" t="s">
        <v>824</v>
      </c>
    </row>
    <row r="394" spans="1:16" s="199" customFormat="1">
      <c r="A394" s="209" t="s">
        <v>1550</v>
      </c>
      <c r="B394" s="210" t="s">
        <v>1626</v>
      </c>
      <c r="C394" s="211" t="s">
        <v>1627</v>
      </c>
      <c r="D394" s="212"/>
      <c r="E394" s="212"/>
      <c r="F394" s="212"/>
      <c r="G394" s="212"/>
      <c r="H394" s="212"/>
      <c r="I394" s="212"/>
      <c r="J394" s="212"/>
      <c r="K394" s="212"/>
      <c r="L394" s="212"/>
      <c r="M394" s="212">
        <f t="shared" si="6"/>
        <v>0</v>
      </c>
      <c r="N394" s="213" t="s">
        <v>1628</v>
      </c>
      <c r="O394" s="210"/>
      <c r="P394" s="214"/>
    </row>
    <row r="395" spans="1:16" s="199" customFormat="1">
      <c r="A395" s="209" t="s">
        <v>1550</v>
      </c>
      <c r="B395" s="210" t="s">
        <v>1629</v>
      </c>
      <c r="C395" s="211" t="s">
        <v>1630</v>
      </c>
      <c r="D395" s="212"/>
      <c r="E395" s="212"/>
      <c r="F395" s="212"/>
      <c r="G395" s="212"/>
      <c r="H395" s="212"/>
      <c r="I395" s="212"/>
      <c r="J395" s="212"/>
      <c r="K395" s="212">
        <v>1</v>
      </c>
      <c r="L395" s="212"/>
      <c r="M395" s="212">
        <f t="shared" si="6"/>
        <v>1</v>
      </c>
      <c r="N395" s="213" t="s">
        <v>861</v>
      </c>
      <c r="O395" s="210"/>
      <c r="P395" s="214" t="s">
        <v>824</v>
      </c>
    </row>
    <row r="396" spans="1:16" s="199" customFormat="1">
      <c r="A396" s="209" t="s">
        <v>1550</v>
      </c>
      <c r="B396" s="210" t="s">
        <v>1631</v>
      </c>
      <c r="C396" s="211" t="s">
        <v>1632</v>
      </c>
      <c r="D396" s="212"/>
      <c r="E396" s="212"/>
      <c r="F396" s="212"/>
      <c r="G396" s="212"/>
      <c r="H396" s="212"/>
      <c r="I396" s="212"/>
      <c r="J396" s="212"/>
      <c r="K396" s="212">
        <v>1</v>
      </c>
      <c r="L396" s="212"/>
      <c r="M396" s="212">
        <f t="shared" si="6"/>
        <v>1</v>
      </c>
      <c r="N396" s="213" t="s">
        <v>844</v>
      </c>
      <c r="O396" s="210"/>
      <c r="P396" s="214" t="s">
        <v>824</v>
      </c>
    </row>
    <row r="397" spans="1:16" s="199" customFormat="1">
      <c r="A397" s="209" t="s">
        <v>1550</v>
      </c>
      <c r="B397" s="210" t="s">
        <v>1633</v>
      </c>
      <c r="C397" s="211" t="s">
        <v>1634</v>
      </c>
      <c r="D397" s="212"/>
      <c r="E397" s="212"/>
      <c r="F397" s="212">
        <v>1</v>
      </c>
      <c r="G397" s="212"/>
      <c r="H397" s="212"/>
      <c r="I397" s="212"/>
      <c r="J397" s="212"/>
      <c r="K397" s="212">
        <v>1</v>
      </c>
      <c r="L397" s="212"/>
      <c r="M397" s="212">
        <f t="shared" si="6"/>
        <v>2</v>
      </c>
      <c r="N397" s="213" t="s">
        <v>844</v>
      </c>
      <c r="O397" s="210"/>
      <c r="P397" s="214" t="s">
        <v>824</v>
      </c>
    </row>
    <row r="398" spans="1:16" s="199" customFormat="1">
      <c r="A398" s="209" t="s">
        <v>1550</v>
      </c>
      <c r="B398" s="210" t="s">
        <v>1635</v>
      </c>
      <c r="C398" s="211" t="s">
        <v>1636</v>
      </c>
      <c r="D398" s="212"/>
      <c r="E398" s="212"/>
      <c r="F398" s="212"/>
      <c r="G398" s="212"/>
      <c r="H398" s="212"/>
      <c r="I398" s="212"/>
      <c r="J398" s="212"/>
      <c r="K398" s="212">
        <v>1</v>
      </c>
      <c r="L398" s="212"/>
      <c r="M398" s="212">
        <f t="shared" si="6"/>
        <v>1</v>
      </c>
      <c r="N398" s="213" t="s">
        <v>844</v>
      </c>
      <c r="O398" s="210"/>
      <c r="P398" s="214" t="s">
        <v>824</v>
      </c>
    </row>
    <row r="399" spans="1:16" s="199" customFormat="1">
      <c r="A399" s="209" t="s">
        <v>1550</v>
      </c>
      <c r="B399" s="210" t="s">
        <v>1637</v>
      </c>
      <c r="C399" s="211" t="s">
        <v>1638</v>
      </c>
      <c r="D399" s="212"/>
      <c r="E399" s="212"/>
      <c r="F399" s="212"/>
      <c r="G399" s="212"/>
      <c r="H399" s="212"/>
      <c r="I399" s="212"/>
      <c r="J399" s="212"/>
      <c r="K399" s="212">
        <v>1</v>
      </c>
      <c r="L399" s="212"/>
      <c r="M399" s="212">
        <f t="shared" si="6"/>
        <v>1</v>
      </c>
      <c r="N399" s="213" t="s">
        <v>844</v>
      </c>
      <c r="O399" s="210"/>
      <c r="P399" s="214" t="s">
        <v>824</v>
      </c>
    </row>
    <row r="400" spans="1:16" s="199" customFormat="1">
      <c r="A400" s="209" t="s">
        <v>1550</v>
      </c>
      <c r="B400" s="210" t="s">
        <v>1639</v>
      </c>
      <c r="C400" s="211" t="s">
        <v>1640</v>
      </c>
      <c r="D400" s="212"/>
      <c r="E400" s="212"/>
      <c r="F400" s="212"/>
      <c r="G400" s="212"/>
      <c r="H400" s="212"/>
      <c r="I400" s="212"/>
      <c r="J400" s="212"/>
      <c r="K400" s="212"/>
      <c r="L400" s="212"/>
      <c r="M400" s="212">
        <f t="shared" si="6"/>
        <v>0</v>
      </c>
      <c r="N400" s="213" t="s">
        <v>823</v>
      </c>
      <c r="O400" s="210" t="s">
        <v>828</v>
      </c>
      <c r="P400" s="214" t="s">
        <v>817</v>
      </c>
    </row>
    <row r="401" spans="1:16" s="199" customFormat="1">
      <c r="A401" s="209" t="s">
        <v>1550</v>
      </c>
      <c r="B401" s="210" t="s">
        <v>1641</v>
      </c>
      <c r="C401" s="211" t="s">
        <v>1642</v>
      </c>
      <c r="D401" s="212"/>
      <c r="E401" s="212"/>
      <c r="F401" s="212">
        <v>1</v>
      </c>
      <c r="G401" s="212"/>
      <c r="H401" s="212"/>
      <c r="I401" s="212"/>
      <c r="J401" s="212"/>
      <c r="K401" s="212">
        <v>1</v>
      </c>
      <c r="L401" s="212"/>
      <c r="M401" s="212">
        <f t="shared" si="6"/>
        <v>2</v>
      </c>
      <c r="N401" s="213" t="s">
        <v>1182</v>
      </c>
      <c r="O401" s="210"/>
      <c r="P401" s="214" t="s">
        <v>824</v>
      </c>
    </row>
    <row r="402" spans="1:16" s="199" customFormat="1" ht="25.5">
      <c r="A402" s="209" t="s">
        <v>1550</v>
      </c>
      <c r="B402" s="210" t="s">
        <v>1643</v>
      </c>
      <c r="C402" s="211" t="s">
        <v>1644</v>
      </c>
      <c r="D402" s="212">
        <v>1</v>
      </c>
      <c r="E402" s="212"/>
      <c r="F402" s="212"/>
      <c r="G402" s="212"/>
      <c r="H402" s="212"/>
      <c r="I402" s="212"/>
      <c r="J402" s="212"/>
      <c r="K402" s="212"/>
      <c r="L402" s="212"/>
      <c r="M402" s="212">
        <f t="shared" si="6"/>
        <v>1</v>
      </c>
      <c r="N402" s="213" t="s">
        <v>816</v>
      </c>
      <c r="O402" s="210" t="s">
        <v>828</v>
      </c>
      <c r="P402" s="214" t="s">
        <v>1040</v>
      </c>
    </row>
    <row r="403" spans="1:16" s="199" customFormat="1">
      <c r="A403" s="209" t="s">
        <v>1550</v>
      </c>
      <c r="B403" s="210" t="s">
        <v>1645</v>
      </c>
      <c r="C403" s="211" t="s">
        <v>1646</v>
      </c>
      <c r="D403" s="212"/>
      <c r="E403" s="212"/>
      <c r="F403" s="212"/>
      <c r="G403" s="212"/>
      <c r="H403" s="212"/>
      <c r="I403" s="212"/>
      <c r="J403" s="212"/>
      <c r="K403" s="212"/>
      <c r="L403" s="212"/>
      <c r="M403" s="212">
        <f t="shared" si="6"/>
        <v>0</v>
      </c>
      <c r="N403" s="213" t="s">
        <v>861</v>
      </c>
      <c r="O403" s="210"/>
      <c r="P403" s="214" t="s">
        <v>824</v>
      </c>
    </row>
    <row r="404" spans="1:16" s="199" customFormat="1">
      <c r="A404" s="209" t="s">
        <v>1550</v>
      </c>
      <c r="B404" s="210" t="s">
        <v>1647</v>
      </c>
      <c r="C404" s="211" t="s">
        <v>1648</v>
      </c>
      <c r="D404" s="212"/>
      <c r="E404" s="212"/>
      <c r="F404" s="212"/>
      <c r="G404" s="212"/>
      <c r="H404" s="212"/>
      <c r="I404" s="212"/>
      <c r="J404" s="212"/>
      <c r="K404" s="212"/>
      <c r="L404" s="212"/>
      <c r="M404" s="212">
        <f t="shared" si="6"/>
        <v>0</v>
      </c>
      <c r="N404" s="213" t="s">
        <v>861</v>
      </c>
      <c r="O404" s="210"/>
      <c r="P404" s="214" t="s">
        <v>824</v>
      </c>
    </row>
    <row r="405" spans="1:16" s="199" customFormat="1">
      <c r="A405" s="209" t="s">
        <v>1550</v>
      </c>
      <c r="B405" s="210" t="s">
        <v>1649</v>
      </c>
      <c r="C405" s="211" t="s">
        <v>1650</v>
      </c>
      <c r="D405" s="212"/>
      <c r="E405" s="212"/>
      <c r="F405" s="212">
        <v>1</v>
      </c>
      <c r="G405" s="212"/>
      <c r="H405" s="212"/>
      <c r="I405" s="212"/>
      <c r="J405" s="212"/>
      <c r="K405" s="212">
        <v>1</v>
      </c>
      <c r="L405" s="212"/>
      <c r="M405" s="212">
        <f t="shared" si="6"/>
        <v>2</v>
      </c>
      <c r="N405" s="213" t="s">
        <v>844</v>
      </c>
      <c r="O405" s="210"/>
      <c r="P405" s="214" t="s">
        <v>824</v>
      </c>
    </row>
    <row r="406" spans="1:16" s="199" customFormat="1">
      <c r="A406" s="209" t="s">
        <v>1550</v>
      </c>
      <c r="B406" s="210" t="s">
        <v>1651</v>
      </c>
      <c r="C406" s="211" t="s">
        <v>1652</v>
      </c>
      <c r="D406" s="212">
        <v>1</v>
      </c>
      <c r="E406" s="212"/>
      <c r="F406" s="212"/>
      <c r="G406" s="212"/>
      <c r="H406" s="212"/>
      <c r="I406" s="212"/>
      <c r="J406" s="212"/>
      <c r="K406" s="212"/>
      <c r="L406" s="212"/>
      <c r="M406" s="212">
        <f t="shared" si="6"/>
        <v>1</v>
      </c>
      <c r="N406" s="213" t="s">
        <v>885</v>
      </c>
      <c r="O406" s="210" t="s">
        <v>1168</v>
      </c>
      <c r="P406" s="214" t="s">
        <v>834</v>
      </c>
    </row>
    <row r="407" spans="1:16" s="199" customFormat="1">
      <c r="A407" s="209" t="s">
        <v>1550</v>
      </c>
      <c r="B407" s="210" t="s">
        <v>1653</v>
      </c>
      <c r="C407" s="211" t="s">
        <v>1654</v>
      </c>
      <c r="D407" s="212"/>
      <c r="E407" s="212"/>
      <c r="F407" s="212"/>
      <c r="G407" s="212"/>
      <c r="H407" s="212"/>
      <c r="I407" s="212"/>
      <c r="J407" s="212"/>
      <c r="K407" s="212">
        <v>1</v>
      </c>
      <c r="L407" s="212"/>
      <c r="M407" s="212">
        <f t="shared" si="6"/>
        <v>1</v>
      </c>
      <c r="N407" s="213" t="s">
        <v>1189</v>
      </c>
      <c r="O407" s="210"/>
      <c r="P407" s="214"/>
    </row>
    <row r="408" spans="1:16" s="199" customFormat="1">
      <c r="A408" s="209" t="s">
        <v>1550</v>
      </c>
      <c r="B408" s="210" t="s">
        <v>1655</v>
      </c>
      <c r="C408" s="211" t="s">
        <v>1656</v>
      </c>
      <c r="D408" s="212"/>
      <c r="E408" s="212"/>
      <c r="F408" s="212">
        <v>1</v>
      </c>
      <c r="G408" s="212"/>
      <c r="H408" s="212"/>
      <c r="I408" s="212"/>
      <c r="J408" s="212"/>
      <c r="K408" s="212"/>
      <c r="L408" s="212"/>
      <c r="M408" s="212">
        <f t="shared" si="6"/>
        <v>1</v>
      </c>
      <c r="N408" s="213" t="s">
        <v>1657</v>
      </c>
      <c r="O408" s="210"/>
      <c r="P408" s="214" t="s">
        <v>874</v>
      </c>
    </row>
    <row r="409" spans="1:16" s="199" customFormat="1">
      <c r="A409" s="209" t="s">
        <v>1550</v>
      </c>
      <c r="B409" s="210" t="s">
        <v>1658</v>
      </c>
      <c r="C409" s="211" t="s">
        <v>1659</v>
      </c>
      <c r="D409" s="212"/>
      <c r="E409" s="212"/>
      <c r="F409" s="212"/>
      <c r="G409" s="212">
        <v>1</v>
      </c>
      <c r="H409" s="212"/>
      <c r="I409" s="212"/>
      <c r="J409" s="212"/>
      <c r="K409" s="212"/>
      <c r="L409" s="212"/>
      <c r="M409" s="212">
        <f t="shared" si="6"/>
        <v>1</v>
      </c>
      <c r="N409" s="213" t="s">
        <v>816</v>
      </c>
      <c r="O409" s="210"/>
      <c r="P409" s="214" t="s">
        <v>817</v>
      </c>
    </row>
    <row r="410" spans="1:16" s="199" customFormat="1">
      <c r="A410" s="209" t="s">
        <v>1550</v>
      </c>
      <c r="B410" s="210" t="s">
        <v>1660</v>
      </c>
      <c r="C410" s="211" t="s">
        <v>1661</v>
      </c>
      <c r="D410" s="212">
        <v>1</v>
      </c>
      <c r="E410" s="212"/>
      <c r="F410" s="212">
        <v>1</v>
      </c>
      <c r="G410" s="212"/>
      <c r="H410" s="212"/>
      <c r="I410" s="212"/>
      <c r="J410" s="212"/>
      <c r="K410" s="212"/>
      <c r="L410" s="212">
        <v>1</v>
      </c>
      <c r="M410" s="212">
        <f t="shared" si="6"/>
        <v>3</v>
      </c>
      <c r="N410" s="213" t="s">
        <v>823</v>
      </c>
      <c r="O410" s="210"/>
      <c r="P410" s="214" t="s">
        <v>824</v>
      </c>
    </row>
    <row r="411" spans="1:16" s="199" customFormat="1" ht="25.5">
      <c r="A411" s="209" t="s">
        <v>1550</v>
      </c>
      <c r="B411" s="210" t="s">
        <v>1662</v>
      </c>
      <c r="C411" s="211" t="s">
        <v>1663</v>
      </c>
      <c r="D411" s="212">
        <v>1</v>
      </c>
      <c r="E411" s="212"/>
      <c r="F411" s="212">
        <v>1</v>
      </c>
      <c r="G411" s="212"/>
      <c r="H411" s="212"/>
      <c r="I411" s="212"/>
      <c r="J411" s="212"/>
      <c r="K411" s="212"/>
      <c r="L411" s="212"/>
      <c r="M411" s="212">
        <f t="shared" si="6"/>
        <v>2</v>
      </c>
      <c r="N411" s="213" t="s">
        <v>885</v>
      </c>
      <c r="O411" s="210"/>
      <c r="P411" s="214" t="s">
        <v>1040</v>
      </c>
    </row>
    <row r="412" spans="1:16" s="199" customFormat="1">
      <c r="A412" s="209" t="s">
        <v>1550</v>
      </c>
      <c r="B412" s="210" t="s">
        <v>1664</v>
      </c>
      <c r="C412" s="211" t="s">
        <v>1665</v>
      </c>
      <c r="D412" s="212"/>
      <c r="E412" s="212"/>
      <c r="F412" s="212"/>
      <c r="G412" s="212"/>
      <c r="H412" s="212"/>
      <c r="I412" s="212"/>
      <c r="J412" s="212"/>
      <c r="K412" s="212"/>
      <c r="L412" s="212"/>
      <c r="M412" s="212">
        <f t="shared" si="6"/>
        <v>0</v>
      </c>
      <c r="N412" s="213" t="s">
        <v>827</v>
      </c>
      <c r="O412" s="210"/>
      <c r="P412" s="214" t="s">
        <v>824</v>
      </c>
    </row>
    <row r="413" spans="1:16" s="199" customFormat="1" ht="25.5">
      <c r="A413" s="209" t="s">
        <v>1550</v>
      </c>
      <c r="B413" s="210" t="s">
        <v>1666</v>
      </c>
      <c r="C413" s="211" t="s">
        <v>1667</v>
      </c>
      <c r="D413" s="212"/>
      <c r="E413" s="212"/>
      <c r="F413" s="212">
        <v>1</v>
      </c>
      <c r="G413" s="212"/>
      <c r="H413" s="212"/>
      <c r="I413" s="212"/>
      <c r="J413" s="212"/>
      <c r="K413" s="212"/>
      <c r="L413" s="212"/>
      <c r="M413" s="212">
        <f t="shared" si="6"/>
        <v>1</v>
      </c>
      <c r="N413" s="213" t="s">
        <v>1182</v>
      </c>
      <c r="O413" s="210"/>
      <c r="P413" s="214" t="s">
        <v>1587</v>
      </c>
    </row>
    <row r="414" spans="1:16" s="199" customFormat="1">
      <c r="A414" s="209" t="s">
        <v>1550</v>
      </c>
      <c r="B414" s="210" t="s">
        <v>1668</v>
      </c>
      <c r="C414" s="211" t="s">
        <v>1669</v>
      </c>
      <c r="D414" s="212"/>
      <c r="E414" s="212"/>
      <c r="F414" s="212">
        <v>1</v>
      </c>
      <c r="G414" s="212"/>
      <c r="H414" s="212"/>
      <c r="I414" s="212"/>
      <c r="J414" s="212"/>
      <c r="K414" s="212"/>
      <c r="L414" s="212"/>
      <c r="M414" s="212">
        <f t="shared" si="6"/>
        <v>1</v>
      </c>
      <c r="N414" s="213" t="s">
        <v>1189</v>
      </c>
      <c r="O414" s="210"/>
      <c r="P414" s="214" t="s">
        <v>848</v>
      </c>
    </row>
    <row r="415" spans="1:16" s="199" customFormat="1">
      <c r="A415" s="209" t="s">
        <v>1550</v>
      </c>
      <c r="B415" s="210" t="s">
        <v>1670</v>
      </c>
      <c r="C415" s="211" t="s">
        <v>1671</v>
      </c>
      <c r="D415" s="212"/>
      <c r="E415" s="212"/>
      <c r="F415" s="212"/>
      <c r="G415" s="212"/>
      <c r="H415" s="212"/>
      <c r="I415" s="212"/>
      <c r="J415" s="212"/>
      <c r="K415" s="212">
        <v>1</v>
      </c>
      <c r="L415" s="212"/>
      <c r="M415" s="212">
        <f t="shared" si="6"/>
        <v>1</v>
      </c>
      <c r="N415" s="213" t="s">
        <v>861</v>
      </c>
      <c r="O415" s="210"/>
      <c r="P415" s="214" t="s">
        <v>824</v>
      </c>
    </row>
    <row r="416" spans="1:16" s="199" customFormat="1">
      <c r="A416" s="209" t="s">
        <v>1550</v>
      </c>
      <c r="B416" s="210" t="s">
        <v>1672</v>
      </c>
      <c r="C416" s="211" t="s">
        <v>1673</v>
      </c>
      <c r="D416" s="212"/>
      <c r="E416" s="212"/>
      <c r="F416" s="212"/>
      <c r="G416" s="212"/>
      <c r="H416" s="212"/>
      <c r="I416" s="212"/>
      <c r="J416" s="212"/>
      <c r="K416" s="212"/>
      <c r="L416" s="212"/>
      <c r="M416" s="212">
        <f t="shared" si="6"/>
        <v>0</v>
      </c>
      <c r="N416" s="213" t="s">
        <v>844</v>
      </c>
      <c r="O416" s="210"/>
      <c r="P416" s="214" t="s">
        <v>824</v>
      </c>
    </row>
    <row r="417" spans="1:16" s="199" customFormat="1">
      <c r="A417" s="209" t="s">
        <v>1550</v>
      </c>
      <c r="B417" s="210" t="s">
        <v>1674</v>
      </c>
      <c r="C417" s="211" t="s">
        <v>1675</v>
      </c>
      <c r="D417" s="212"/>
      <c r="E417" s="212"/>
      <c r="F417" s="212"/>
      <c r="G417" s="212"/>
      <c r="H417" s="212"/>
      <c r="I417" s="212"/>
      <c r="J417" s="212"/>
      <c r="K417" s="212">
        <v>1</v>
      </c>
      <c r="L417" s="212"/>
      <c r="M417" s="212">
        <f t="shared" si="6"/>
        <v>1</v>
      </c>
      <c r="N417" s="213" t="s">
        <v>844</v>
      </c>
      <c r="O417" s="210"/>
      <c r="P417" s="214" t="s">
        <v>824</v>
      </c>
    </row>
    <row r="418" spans="1:16" s="199" customFormat="1">
      <c r="A418" s="209" t="s">
        <v>1550</v>
      </c>
      <c r="B418" s="210" t="s">
        <v>1676</v>
      </c>
      <c r="C418" s="211" t="s">
        <v>1677</v>
      </c>
      <c r="D418" s="212"/>
      <c r="E418" s="212"/>
      <c r="F418" s="212"/>
      <c r="G418" s="212"/>
      <c r="H418" s="212"/>
      <c r="I418" s="212"/>
      <c r="J418" s="212"/>
      <c r="K418" s="212">
        <v>1</v>
      </c>
      <c r="L418" s="212"/>
      <c r="M418" s="212">
        <f t="shared" si="6"/>
        <v>1</v>
      </c>
      <c r="N418" s="213" t="s">
        <v>844</v>
      </c>
      <c r="O418" s="210"/>
      <c r="P418" s="214" t="s">
        <v>824</v>
      </c>
    </row>
    <row r="419" spans="1:16" s="199" customFormat="1">
      <c r="A419" s="209" t="s">
        <v>1550</v>
      </c>
      <c r="B419" s="210" t="s">
        <v>1678</v>
      </c>
      <c r="C419" s="211" t="s">
        <v>1679</v>
      </c>
      <c r="D419" s="212"/>
      <c r="E419" s="212"/>
      <c r="F419" s="212">
        <v>1</v>
      </c>
      <c r="G419" s="212"/>
      <c r="H419" s="212"/>
      <c r="I419" s="212"/>
      <c r="J419" s="212"/>
      <c r="K419" s="212">
        <v>1</v>
      </c>
      <c r="L419" s="212"/>
      <c r="M419" s="212">
        <f t="shared" si="6"/>
        <v>2</v>
      </c>
      <c r="N419" s="213" t="s">
        <v>844</v>
      </c>
      <c r="O419" s="210"/>
      <c r="P419" s="214" t="s">
        <v>824</v>
      </c>
    </row>
    <row r="420" spans="1:16" s="199" customFormat="1">
      <c r="A420" s="209" t="s">
        <v>1550</v>
      </c>
      <c r="B420" s="210" t="s">
        <v>1680</v>
      </c>
      <c r="C420" s="211" t="s">
        <v>1681</v>
      </c>
      <c r="D420" s="212">
        <v>1</v>
      </c>
      <c r="E420" s="212"/>
      <c r="F420" s="212"/>
      <c r="G420" s="212"/>
      <c r="H420" s="212"/>
      <c r="I420" s="212"/>
      <c r="J420" s="212"/>
      <c r="K420" s="212"/>
      <c r="L420" s="212"/>
      <c r="M420" s="212">
        <f t="shared" si="6"/>
        <v>1</v>
      </c>
      <c r="N420" s="213" t="s">
        <v>827</v>
      </c>
      <c r="O420" s="210"/>
      <c r="P420" s="214" t="s">
        <v>834</v>
      </c>
    </row>
    <row r="421" spans="1:16" s="199" customFormat="1">
      <c r="A421" s="209" t="s">
        <v>1550</v>
      </c>
      <c r="B421" s="210" t="s">
        <v>1682</v>
      </c>
      <c r="C421" s="211" t="s">
        <v>1683</v>
      </c>
      <c r="D421" s="212"/>
      <c r="E421" s="212"/>
      <c r="F421" s="212"/>
      <c r="G421" s="212"/>
      <c r="H421" s="212"/>
      <c r="I421" s="212"/>
      <c r="J421" s="212"/>
      <c r="K421" s="212"/>
      <c r="L421" s="212"/>
      <c r="M421" s="212">
        <f t="shared" si="6"/>
        <v>0</v>
      </c>
      <c r="N421" s="213" t="s">
        <v>844</v>
      </c>
      <c r="O421" s="210"/>
      <c r="P421" s="214" t="s">
        <v>824</v>
      </c>
    </row>
    <row r="422" spans="1:16" s="199" customFormat="1">
      <c r="A422" s="209" t="s">
        <v>1550</v>
      </c>
      <c r="B422" s="210" t="s">
        <v>1684</v>
      </c>
      <c r="C422" s="211" t="s">
        <v>1685</v>
      </c>
      <c r="D422" s="212"/>
      <c r="E422" s="212"/>
      <c r="F422" s="212"/>
      <c r="G422" s="212"/>
      <c r="H422" s="212"/>
      <c r="I422" s="212"/>
      <c r="J422" s="212"/>
      <c r="K422" s="212"/>
      <c r="L422" s="212"/>
      <c r="M422" s="212">
        <f t="shared" si="6"/>
        <v>0</v>
      </c>
      <c r="N422" s="213" t="s">
        <v>844</v>
      </c>
      <c r="O422" s="210"/>
      <c r="P422" s="214" t="s">
        <v>824</v>
      </c>
    </row>
    <row r="423" spans="1:16" s="199" customFormat="1">
      <c r="A423" s="209" t="s">
        <v>1550</v>
      </c>
      <c r="B423" s="210" t="s">
        <v>1686</v>
      </c>
      <c r="C423" s="211" t="s">
        <v>1687</v>
      </c>
      <c r="D423" s="212">
        <v>1</v>
      </c>
      <c r="E423" s="212"/>
      <c r="F423" s="212">
        <v>1</v>
      </c>
      <c r="G423" s="212"/>
      <c r="H423" s="212"/>
      <c r="I423" s="212"/>
      <c r="J423" s="212"/>
      <c r="K423" s="212"/>
      <c r="L423" s="212"/>
      <c r="M423" s="212">
        <f t="shared" si="6"/>
        <v>2</v>
      </c>
      <c r="N423" s="213" t="s">
        <v>827</v>
      </c>
      <c r="O423" s="210"/>
      <c r="P423" s="214" t="s">
        <v>824</v>
      </c>
    </row>
    <row r="424" spans="1:16" s="199" customFormat="1">
      <c r="A424" s="209" t="s">
        <v>1550</v>
      </c>
      <c r="B424" s="210" t="s">
        <v>1688</v>
      </c>
      <c r="C424" s="211" t="s">
        <v>1689</v>
      </c>
      <c r="D424" s="212">
        <v>1</v>
      </c>
      <c r="E424" s="212"/>
      <c r="F424" s="212">
        <v>1</v>
      </c>
      <c r="G424" s="212"/>
      <c r="H424" s="212"/>
      <c r="I424" s="212"/>
      <c r="J424" s="212"/>
      <c r="K424" s="212"/>
      <c r="L424" s="212"/>
      <c r="M424" s="212">
        <f t="shared" si="6"/>
        <v>2</v>
      </c>
      <c r="N424" s="213" t="s">
        <v>816</v>
      </c>
      <c r="O424" s="210"/>
      <c r="P424" s="214" t="s">
        <v>817</v>
      </c>
    </row>
    <row r="425" spans="1:16" s="199" customFormat="1">
      <c r="A425" s="209" t="s">
        <v>1550</v>
      </c>
      <c r="B425" s="210" t="s">
        <v>1690</v>
      </c>
      <c r="C425" s="211" t="s">
        <v>1691</v>
      </c>
      <c r="D425" s="212"/>
      <c r="E425" s="212"/>
      <c r="F425" s="212"/>
      <c r="G425" s="212"/>
      <c r="H425" s="212"/>
      <c r="I425" s="212"/>
      <c r="J425" s="212"/>
      <c r="K425" s="212">
        <v>1</v>
      </c>
      <c r="L425" s="212"/>
      <c r="M425" s="212">
        <f t="shared" si="6"/>
        <v>1</v>
      </c>
      <c r="N425" s="213" t="s">
        <v>1264</v>
      </c>
      <c r="O425" s="210" t="s">
        <v>903</v>
      </c>
      <c r="P425" s="214" t="s">
        <v>848</v>
      </c>
    </row>
    <row r="426" spans="1:16" s="199" customFormat="1">
      <c r="A426" s="209" t="s">
        <v>1550</v>
      </c>
      <c r="B426" s="210" t="s">
        <v>1692</v>
      </c>
      <c r="C426" s="211" t="s">
        <v>1693</v>
      </c>
      <c r="D426" s="212"/>
      <c r="E426" s="212"/>
      <c r="F426" s="212">
        <v>1</v>
      </c>
      <c r="G426" s="212"/>
      <c r="H426" s="212"/>
      <c r="I426" s="212"/>
      <c r="J426" s="212"/>
      <c r="K426" s="212">
        <v>1</v>
      </c>
      <c r="L426" s="212"/>
      <c r="M426" s="212">
        <f t="shared" si="6"/>
        <v>2</v>
      </c>
      <c r="N426" s="213" t="s">
        <v>844</v>
      </c>
      <c r="O426" s="210"/>
      <c r="P426" s="214" t="s">
        <v>824</v>
      </c>
    </row>
    <row r="427" spans="1:16" s="199" customFormat="1">
      <c r="A427" s="209" t="s">
        <v>1550</v>
      </c>
      <c r="B427" s="210" t="s">
        <v>1694</v>
      </c>
      <c r="C427" s="211" t="s">
        <v>1695</v>
      </c>
      <c r="D427" s="212"/>
      <c r="E427" s="212"/>
      <c r="F427" s="212">
        <v>1</v>
      </c>
      <c r="G427" s="212"/>
      <c r="H427" s="212"/>
      <c r="I427" s="212"/>
      <c r="J427" s="212"/>
      <c r="K427" s="212">
        <v>1</v>
      </c>
      <c r="L427" s="212"/>
      <c r="M427" s="212">
        <f t="shared" si="6"/>
        <v>2</v>
      </c>
      <c r="N427" s="213" t="s">
        <v>971</v>
      </c>
      <c r="O427" s="210"/>
      <c r="P427" s="214"/>
    </row>
    <row r="428" spans="1:16" s="199" customFormat="1">
      <c r="A428" s="209" t="s">
        <v>1550</v>
      </c>
      <c r="B428" s="210" t="s">
        <v>1696</v>
      </c>
      <c r="C428" s="211" t="s">
        <v>1697</v>
      </c>
      <c r="D428" s="212"/>
      <c r="E428" s="212"/>
      <c r="F428" s="212"/>
      <c r="G428" s="212"/>
      <c r="H428" s="212"/>
      <c r="I428" s="212"/>
      <c r="J428" s="212"/>
      <c r="K428" s="212"/>
      <c r="L428" s="212"/>
      <c r="M428" s="212">
        <f t="shared" si="6"/>
        <v>0</v>
      </c>
      <c r="N428" s="213" t="s">
        <v>885</v>
      </c>
      <c r="O428" s="210" t="s">
        <v>828</v>
      </c>
      <c r="P428" s="214" t="s">
        <v>817</v>
      </c>
    </row>
    <row r="429" spans="1:16" s="199" customFormat="1">
      <c r="A429" s="209" t="s">
        <v>1550</v>
      </c>
      <c r="B429" s="210" t="s">
        <v>1698</v>
      </c>
      <c r="C429" s="211" t="s">
        <v>1699</v>
      </c>
      <c r="D429" s="212">
        <v>1</v>
      </c>
      <c r="E429" s="212"/>
      <c r="F429" s="212">
        <v>1</v>
      </c>
      <c r="G429" s="212"/>
      <c r="H429" s="212"/>
      <c r="I429" s="212"/>
      <c r="J429" s="212"/>
      <c r="K429" s="212"/>
      <c r="L429" s="212"/>
      <c r="M429" s="212">
        <f t="shared" si="6"/>
        <v>2</v>
      </c>
      <c r="N429" s="213" t="s">
        <v>847</v>
      </c>
      <c r="O429" s="210"/>
      <c r="P429" s="214" t="s">
        <v>834</v>
      </c>
    </row>
    <row r="430" spans="1:16" s="199" customFormat="1">
      <c r="A430" s="209" t="s">
        <v>1550</v>
      </c>
      <c r="B430" s="210" t="s">
        <v>1700</v>
      </c>
      <c r="C430" s="211" t="s">
        <v>1701</v>
      </c>
      <c r="D430" s="212"/>
      <c r="E430" s="212"/>
      <c r="F430" s="212">
        <v>1</v>
      </c>
      <c r="G430" s="212"/>
      <c r="H430" s="212"/>
      <c r="I430" s="212"/>
      <c r="J430" s="212"/>
      <c r="K430" s="212"/>
      <c r="L430" s="212"/>
      <c r="M430" s="212">
        <f t="shared" si="6"/>
        <v>1</v>
      </c>
      <c r="N430" s="213" t="s">
        <v>844</v>
      </c>
      <c r="O430" s="210"/>
      <c r="P430" s="214" t="s">
        <v>824</v>
      </c>
    </row>
    <row r="431" spans="1:16" s="199" customFormat="1">
      <c r="A431" s="209" t="s">
        <v>1550</v>
      </c>
      <c r="B431" s="210" t="s">
        <v>1702</v>
      </c>
      <c r="C431" s="211" t="s">
        <v>1703</v>
      </c>
      <c r="D431" s="212"/>
      <c r="E431" s="212"/>
      <c r="F431" s="212"/>
      <c r="G431" s="212"/>
      <c r="H431" s="212"/>
      <c r="I431" s="212"/>
      <c r="J431" s="212"/>
      <c r="K431" s="212"/>
      <c r="L431" s="212"/>
      <c r="M431" s="212">
        <f t="shared" si="6"/>
        <v>0</v>
      </c>
      <c r="N431" s="213" t="s">
        <v>1189</v>
      </c>
      <c r="O431" s="210"/>
      <c r="P431" s="214" t="s">
        <v>848</v>
      </c>
    </row>
    <row r="432" spans="1:16" s="199" customFormat="1">
      <c r="A432" s="209" t="s">
        <v>1550</v>
      </c>
      <c r="B432" s="210" t="s">
        <v>1702</v>
      </c>
      <c r="C432" s="211" t="s">
        <v>1704</v>
      </c>
      <c r="D432" s="212"/>
      <c r="E432" s="212"/>
      <c r="F432" s="212">
        <v>1</v>
      </c>
      <c r="G432" s="212"/>
      <c r="H432" s="212"/>
      <c r="I432" s="212"/>
      <c r="J432" s="212"/>
      <c r="K432" s="212"/>
      <c r="L432" s="212"/>
      <c r="M432" s="212">
        <f t="shared" si="6"/>
        <v>1</v>
      </c>
      <c r="N432" s="213" t="s">
        <v>1705</v>
      </c>
      <c r="O432" s="210" t="s">
        <v>903</v>
      </c>
      <c r="P432" s="214" t="s">
        <v>834</v>
      </c>
    </row>
    <row r="433" spans="1:16" s="199" customFormat="1">
      <c r="A433" s="209" t="s">
        <v>1550</v>
      </c>
      <c r="B433" s="210" t="s">
        <v>1706</v>
      </c>
      <c r="C433" s="211" t="s">
        <v>1707</v>
      </c>
      <c r="D433" s="212"/>
      <c r="E433" s="212"/>
      <c r="F433" s="212"/>
      <c r="G433" s="212"/>
      <c r="H433" s="212"/>
      <c r="I433" s="212"/>
      <c r="J433" s="212"/>
      <c r="K433" s="212"/>
      <c r="L433" s="212"/>
      <c r="M433" s="212">
        <f t="shared" si="6"/>
        <v>0</v>
      </c>
      <c r="N433" s="213" t="s">
        <v>1394</v>
      </c>
      <c r="O433" s="210"/>
      <c r="P433" s="214"/>
    </row>
    <row r="434" spans="1:16" s="199" customFormat="1">
      <c r="A434" s="209" t="s">
        <v>1550</v>
      </c>
      <c r="B434" s="210" t="s">
        <v>1708</v>
      </c>
      <c r="C434" s="211" t="s">
        <v>1709</v>
      </c>
      <c r="D434" s="212"/>
      <c r="E434" s="212"/>
      <c r="F434" s="212"/>
      <c r="G434" s="212"/>
      <c r="H434" s="212"/>
      <c r="I434" s="212"/>
      <c r="J434" s="212"/>
      <c r="K434" s="212">
        <v>1</v>
      </c>
      <c r="L434" s="212"/>
      <c r="M434" s="212">
        <f t="shared" si="6"/>
        <v>1</v>
      </c>
      <c r="N434" s="213" t="s">
        <v>844</v>
      </c>
      <c r="O434" s="210"/>
      <c r="P434" s="214" t="s">
        <v>824</v>
      </c>
    </row>
    <row r="435" spans="1:16" s="199" customFormat="1">
      <c r="A435" s="209" t="s">
        <v>1550</v>
      </c>
      <c r="B435" s="210" t="s">
        <v>1710</v>
      </c>
      <c r="C435" s="211" t="s">
        <v>1711</v>
      </c>
      <c r="D435" s="212"/>
      <c r="E435" s="212"/>
      <c r="F435" s="212">
        <v>1</v>
      </c>
      <c r="G435" s="212"/>
      <c r="H435" s="212"/>
      <c r="I435" s="212"/>
      <c r="J435" s="212"/>
      <c r="K435" s="212"/>
      <c r="L435" s="212"/>
      <c r="M435" s="212">
        <f t="shared" si="6"/>
        <v>1</v>
      </c>
      <c r="N435" s="213" t="s">
        <v>823</v>
      </c>
      <c r="O435" s="210"/>
      <c r="P435" s="214" t="s">
        <v>824</v>
      </c>
    </row>
    <row r="436" spans="1:16" s="199" customFormat="1">
      <c r="A436" s="209" t="s">
        <v>1550</v>
      </c>
      <c r="B436" s="210" t="s">
        <v>1712</v>
      </c>
      <c r="C436" s="211" t="s">
        <v>1713</v>
      </c>
      <c r="D436" s="212"/>
      <c r="E436" s="212"/>
      <c r="F436" s="212">
        <v>1</v>
      </c>
      <c r="G436" s="212"/>
      <c r="H436" s="212"/>
      <c r="I436" s="212"/>
      <c r="J436" s="212"/>
      <c r="K436" s="212"/>
      <c r="L436" s="212"/>
      <c r="M436" s="212">
        <f t="shared" si="6"/>
        <v>1</v>
      </c>
      <c r="N436" s="213" t="s">
        <v>1037</v>
      </c>
      <c r="O436" s="210" t="s">
        <v>903</v>
      </c>
      <c r="P436" s="214" t="s">
        <v>848</v>
      </c>
    </row>
    <row r="437" spans="1:16" s="199" customFormat="1">
      <c r="A437" s="209" t="s">
        <v>1550</v>
      </c>
      <c r="B437" s="210" t="s">
        <v>1714</v>
      </c>
      <c r="C437" s="211" t="s">
        <v>1715</v>
      </c>
      <c r="D437" s="212"/>
      <c r="E437" s="212">
        <v>1</v>
      </c>
      <c r="F437" s="212">
        <v>1</v>
      </c>
      <c r="G437" s="212"/>
      <c r="H437" s="212"/>
      <c r="I437" s="212"/>
      <c r="J437" s="212"/>
      <c r="K437" s="212"/>
      <c r="L437" s="212"/>
      <c r="M437" s="212">
        <f t="shared" si="6"/>
        <v>2</v>
      </c>
      <c r="N437" s="213" t="s">
        <v>823</v>
      </c>
      <c r="O437" s="210"/>
      <c r="P437" s="214" t="s">
        <v>824</v>
      </c>
    </row>
    <row r="438" spans="1:16" s="199" customFormat="1">
      <c r="A438" s="209" t="s">
        <v>1550</v>
      </c>
      <c r="B438" s="210" t="s">
        <v>1716</v>
      </c>
      <c r="C438" s="211" t="s">
        <v>1717</v>
      </c>
      <c r="D438" s="212">
        <v>1</v>
      </c>
      <c r="E438" s="212"/>
      <c r="F438" s="212">
        <v>1</v>
      </c>
      <c r="G438" s="212"/>
      <c r="H438" s="212"/>
      <c r="I438" s="212"/>
      <c r="J438" s="212"/>
      <c r="K438" s="212"/>
      <c r="L438" s="212">
        <v>1</v>
      </c>
      <c r="M438" s="212">
        <f t="shared" si="6"/>
        <v>3</v>
      </c>
      <c r="N438" s="213" t="s">
        <v>847</v>
      </c>
      <c r="O438" s="210"/>
      <c r="P438" s="214" t="s">
        <v>824</v>
      </c>
    </row>
    <row r="439" spans="1:16" s="199" customFormat="1">
      <c r="A439" s="209" t="s">
        <v>1550</v>
      </c>
      <c r="B439" s="210" t="s">
        <v>1718</v>
      </c>
      <c r="C439" s="211" t="s">
        <v>1719</v>
      </c>
      <c r="D439" s="212"/>
      <c r="E439" s="212"/>
      <c r="F439" s="212">
        <v>1</v>
      </c>
      <c r="G439" s="212"/>
      <c r="H439" s="212"/>
      <c r="I439" s="212"/>
      <c r="J439" s="212"/>
      <c r="K439" s="212">
        <v>1</v>
      </c>
      <c r="L439" s="212"/>
      <c r="M439" s="212">
        <f t="shared" si="6"/>
        <v>2</v>
      </c>
      <c r="N439" s="213" t="s">
        <v>971</v>
      </c>
      <c r="O439" s="210"/>
      <c r="P439" s="214"/>
    </row>
    <row r="440" spans="1:16" s="199" customFormat="1">
      <c r="A440" s="209" t="s">
        <v>1550</v>
      </c>
      <c r="B440" s="210" t="s">
        <v>1720</v>
      </c>
      <c r="C440" s="211" t="s">
        <v>1721</v>
      </c>
      <c r="D440" s="212"/>
      <c r="E440" s="212"/>
      <c r="F440" s="212"/>
      <c r="G440" s="212"/>
      <c r="H440" s="212"/>
      <c r="I440" s="212"/>
      <c r="J440" s="212"/>
      <c r="K440" s="212"/>
      <c r="L440" s="212"/>
      <c r="M440" s="212">
        <f t="shared" si="6"/>
        <v>0</v>
      </c>
      <c r="N440" s="213" t="s">
        <v>844</v>
      </c>
      <c r="O440" s="210"/>
      <c r="P440" s="214" t="s">
        <v>824</v>
      </c>
    </row>
    <row r="441" spans="1:16" s="199" customFormat="1">
      <c r="A441" s="209" t="s">
        <v>1550</v>
      </c>
      <c r="B441" s="210" t="s">
        <v>1722</v>
      </c>
      <c r="C441" s="211" t="s">
        <v>1723</v>
      </c>
      <c r="D441" s="212"/>
      <c r="E441" s="212"/>
      <c r="F441" s="212">
        <v>1</v>
      </c>
      <c r="G441" s="212"/>
      <c r="H441" s="212"/>
      <c r="I441" s="212"/>
      <c r="J441" s="212"/>
      <c r="K441" s="212"/>
      <c r="L441" s="212">
        <v>1</v>
      </c>
      <c r="M441" s="212">
        <f t="shared" si="6"/>
        <v>2</v>
      </c>
      <c r="N441" s="213" t="s">
        <v>816</v>
      </c>
      <c r="O441" s="210"/>
      <c r="P441" s="214" t="s">
        <v>834</v>
      </c>
    </row>
    <row r="442" spans="1:16" s="199" customFormat="1">
      <c r="A442" s="209" t="s">
        <v>1550</v>
      </c>
      <c r="B442" s="210" t="s">
        <v>1724</v>
      </c>
      <c r="C442" s="211" t="s">
        <v>1725</v>
      </c>
      <c r="D442" s="212"/>
      <c r="E442" s="212"/>
      <c r="F442" s="212"/>
      <c r="G442" s="212"/>
      <c r="H442" s="212"/>
      <c r="I442" s="212"/>
      <c r="J442" s="212"/>
      <c r="K442" s="212">
        <v>1</v>
      </c>
      <c r="L442" s="212"/>
      <c r="M442" s="212">
        <f t="shared" si="6"/>
        <v>1</v>
      </c>
      <c r="N442" s="213" t="s">
        <v>1113</v>
      </c>
      <c r="O442" s="210"/>
      <c r="P442" s="214"/>
    </row>
    <row r="443" spans="1:16" s="199" customFormat="1">
      <c r="A443" s="209" t="s">
        <v>1550</v>
      </c>
      <c r="B443" s="210" t="s">
        <v>1726</v>
      </c>
      <c r="C443" s="211" t="s">
        <v>1727</v>
      </c>
      <c r="D443" s="212"/>
      <c r="E443" s="212"/>
      <c r="F443" s="212"/>
      <c r="G443" s="212"/>
      <c r="H443" s="212"/>
      <c r="I443" s="212"/>
      <c r="J443" s="212"/>
      <c r="K443" s="212"/>
      <c r="L443" s="212"/>
      <c r="M443" s="212">
        <f t="shared" si="6"/>
        <v>0</v>
      </c>
      <c r="N443" s="213" t="s">
        <v>1264</v>
      </c>
      <c r="O443" s="210"/>
      <c r="P443" s="214" t="s">
        <v>817</v>
      </c>
    </row>
    <row r="444" spans="1:16" s="199" customFormat="1">
      <c r="A444" s="209" t="s">
        <v>1550</v>
      </c>
      <c r="B444" s="210" t="s">
        <v>1728</v>
      </c>
      <c r="C444" s="211" t="s">
        <v>1729</v>
      </c>
      <c r="D444" s="212"/>
      <c r="E444" s="212"/>
      <c r="F444" s="212"/>
      <c r="G444" s="212"/>
      <c r="H444" s="212"/>
      <c r="I444" s="212"/>
      <c r="J444" s="212"/>
      <c r="K444" s="212">
        <v>1</v>
      </c>
      <c r="L444" s="212"/>
      <c r="M444" s="212">
        <f t="shared" si="6"/>
        <v>1</v>
      </c>
      <c r="N444" s="213" t="s">
        <v>861</v>
      </c>
      <c r="O444" s="210"/>
      <c r="P444" s="214" t="s">
        <v>824</v>
      </c>
    </row>
    <row r="445" spans="1:16" s="199" customFormat="1">
      <c r="A445" s="209" t="s">
        <v>1550</v>
      </c>
      <c r="B445" s="210" t="s">
        <v>1730</v>
      </c>
      <c r="C445" s="211" t="s">
        <v>1731</v>
      </c>
      <c r="D445" s="212"/>
      <c r="E445" s="212"/>
      <c r="F445" s="212">
        <v>1</v>
      </c>
      <c r="G445" s="212"/>
      <c r="H445" s="212"/>
      <c r="I445" s="212"/>
      <c r="J445" s="212"/>
      <c r="K445" s="212"/>
      <c r="L445" s="212"/>
      <c r="M445" s="212">
        <f t="shared" si="6"/>
        <v>1</v>
      </c>
      <c r="N445" s="213" t="s">
        <v>861</v>
      </c>
      <c r="O445" s="210"/>
      <c r="P445" s="214" t="s">
        <v>848</v>
      </c>
    </row>
    <row r="446" spans="1:16" s="199" customFormat="1">
      <c r="A446" s="209" t="s">
        <v>1550</v>
      </c>
      <c r="B446" s="210" t="s">
        <v>1732</v>
      </c>
      <c r="C446" s="211" t="s">
        <v>1733</v>
      </c>
      <c r="D446" s="212"/>
      <c r="E446" s="212"/>
      <c r="F446" s="212">
        <v>1</v>
      </c>
      <c r="G446" s="212"/>
      <c r="H446" s="212"/>
      <c r="I446" s="212"/>
      <c r="J446" s="212"/>
      <c r="K446" s="212"/>
      <c r="L446" s="212"/>
      <c r="M446" s="212">
        <f t="shared" si="6"/>
        <v>1</v>
      </c>
      <c r="N446" s="213" t="s">
        <v>1734</v>
      </c>
      <c r="O446" s="210" t="s">
        <v>828</v>
      </c>
      <c r="P446" s="214"/>
    </row>
    <row r="447" spans="1:16" s="199" customFormat="1">
      <c r="A447" s="209" t="s">
        <v>1550</v>
      </c>
      <c r="B447" s="210" t="s">
        <v>1735</v>
      </c>
      <c r="C447" s="211" t="s">
        <v>1736</v>
      </c>
      <c r="D447" s="212"/>
      <c r="E447" s="212"/>
      <c r="F447" s="212"/>
      <c r="G447" s="212"/>
      <c r="H447" s="212"/>
      <c r="I447" s="212"/>
      <c r="J447" s="212"/>
      <c r="K447" s="212">
        <v>1</v>
      </c>
      <c r="L447" s="212"/>
      <c r="M447" s="212">
        <f t="shared" si="6"/>
        <v>1</v>
      </c>
      <c r="N447" s="213" t="s">
        <v>1737</v>
      </c>
      <c r="O447" s="210"/>
      <c r="P447" s="214"/>
    </row>
    <row r="448" spans="1:16" s="199" customFormat="1">
      <c r="A448" s="209" t="s">
        <v>1550</v>
      </c>
      <c r="B448" s="210" t="s">
        <v>1738</v>
      </c>
      <c r="C448" s="211" t="s">
        <v>1739</v>
      </c>
      <c r="D448" s="212">
        <v>1</v>
      </c>
      <c r="E448" s="212">
        <v>1</v>
      </c>
      <c r="F448" s="212"/>
      <c r="G448" s="212"/>
      <c r="H448" s="212"/>
      <c r="I448" s="212"/>
      <c r="J448" s="212"/>
      <c r="K448" s="212"/>
      <c r="L448" s="212"/>
      <c r="M448" s="212">
        <f t="shared" si="6"/>
        <v>2</v>
      </c>
      <c r="N448" s="213" t="s">
        <v>823</v>
      </c>
      <c r="O448" s="210"/>
      <c r="P448" s="214" t="s">
        <v>824</v>
      </c>
    </row>
    <row r="449" spans="1:16" s="199" customFormat="1">
      <c r="A449" s="209" t="s">
        <v>1550</v>
      </c>
      <c r="B449" s="210" t="s">
        <v>1740</v>
      </c>
      <c r="C449" s="211" t="s">
        <v>1741</v>
      </c>
      <c r="D449" s="212"/>
      <c r="E449" s="212"/>
      <c r="F449" s="212"/>
      <c r="G449" s="212"/>
      <c r="H449" s="212"/>
      <c r="I449" s="212"/>
      <c r="J449" s="212"/>
      <c r="K449" s="212"/>
      <c r="L449" s="212"/>
      <c r="M449" s="212">
        <f t="shared" si="6"/>
        <v>0</v>
      </c>
      <c r="N449" s="213" t="s">
        <v>844</v>
      </c>
      <c r="O449" s="210"/>
      <c r="P449" s="214" t="s">
        <v>824</v>
      </c>
    </row>
    <row r="450" spans="1:16" s="199" customFormat="1">
      <c r="A450" s="209" t="s">
        <v>1550</v>
      </c>
      <c r="B450" s="210" t="s">
        <v>1742</v>
      </c>
      <c r="C450" s="211" t="s">
        <v>1743</v>
      </c>
      <c r="D450" s="212"/>
      <c r="E450" s="212"/>
      <c r="F450" s="212">
        <v>1</v>
      </c>
      <c r="G450" s="212"/>
      <c r="H450" s="212"/>
      <c r="I450" s="212"/>
      <c r="J450" s="212"/>
      <c r="K450" s="212"/>
      <c r="L450" s="212"/>
      <c r="M450" s="212">
        <f t="shared" si="6"/>
        <v>1</v>
      </c>
      <c r="N450" s="213" t="s">
        <v>971</v>
      </c>
      <c r="O450" s="210"/>
      <c r="P450" s="214"/>
    </row>
    <row r="451" spans="1:16" s="199" customFormat="1">
      <c r="A451" s="209" t="s">
        <v>1550</v>
      </c>
      <c r="B451" s="210" t="s">
        <v>1744</v>
      </c>
      <c r="C451" s="211" t="s">
        <v>1745</v>
      </c>
      <c r="D451" s="212"/>
      <c r="E451" s="212"/>
      <c r="F451" s="212"/>
      <c r="G451" s="212"/>
      <c r="H451" s="212"/>
      <c r="I451" s="212"/>
      <c r="J451" s="212"/>
      <c r="K451" s="212">
        <v>1</v>
      </c>
      <c r="L451" s="212"/>
      <c r="M451" s="212">
        <f t="shared" si="6"/>
        <v>1</v>
      </c>
      <c r="N451" s="213" t="s">
        <v>844</v>
      </c>
      <c r="O451" s="210"/>
      <c r="P451" s="214" t="s">
        <v>824</v>
      </c>
    </row>
    <row r="452" spans="1:16" s="199" customFormat="1">
      <c r="A452" s="209" t="s">
        <v>1550</v>
      </c>
      <c r="B452" s="210" t="s">
        <v>1746</v>
      </c>
      <c r="C452" s="211" t="s">
        <v>1747</v>
      </c>
      <c r="D452" s="212">
        <v>1</v>
      </c>
      <c r="E452" s="212"/>
      <c r="F452" s="212"/>
      <c r="G452" s="212"/>
      <c r="H452" s="212"/>
      <c r="I452" s="212"/>
      <c r="J452" s="212"/>
      <c r="K452" s="212"/>
      <c r="L452" s="212"/>
      <c r="M452" s="212">
        <f t="shared" si="6"/>
        <v>1</v>
      </c>
      <c r="N452" s="213" t="s">
        <v>890</v>
      </c>
      <c r="O452" s="210" t="s">
        <v>828</v>
      </c>
      <c r="P452" s="214" t="s">
        <v>834</v>
      </c>
    </row>
    <row r="453" spans="1:16" s="199" customFormat="1">
      <c r="A453" s="209" t="s">
        <v>1550</v>
      </c>
      <c r="B453" s="210" t="s">
        <v>1748</v>
      </c>
      <c r="C453" s="211" t="s">
        <v>1749</v>
      </c>
      <c r="D453" s="212">
        <v>1</v>
      </c>
      <c r="E453" s="212"/>
      <c r="F453" s="212"/>
      <c r="G453" s="212"/>
      <c r="H453" s="212"/>
      <c r="I453" s="212"/>
      <c r="J453" s="212"/>
      <c r="K453" s="212"/>
      <c r="L453" s="212"/>
      <c r="M453" s="212">
        <f t="shared" si="6"/>
        <v>1</v>
      </c>
      <c r="N453" s="213" t="s">
        <v>847</v>
      </c>
      <c r="O453" s="210"/>
      <c r="P453" s="214" t="s">
        <v>848</v>
      </c>
    </row>
    <row r="454" spans="1:16" s="199" customFormat="1">
      <c r="A454" s="209" t="s">
        <v>1550</v>
      </c>
      <c r="B454" s="210" t="s">
        <v>1750</v>
      </c>
      <c r="C454" s="211" t="s">
        <v>1751</v>
      </c>
      <c r="D454" s="212"/>
      <c r="E454" s="212"/>
      <c r="F454" s="212">
        <v>1</v>
      </c>
      <c r="G454" s="212"/>
      <c r="H454" s="212"/>
      <c r="I454" s="212"/>
      <c r="J454" s="212"/>
      <c r="K454" s="212"/>
      <c r="L454" s="212"/>
      <c r="M454" s="212">
        <f t="shared" si="6"/>
        <v>1</v>
      </c>
      <c r="N454" s="213" t="s">
        <v>847</v>
      </c>
      <c r="O454" s="210" t="s">
        <v>828</v>
      </c>
      <c r="P454" s="214" t="s">
        <v>817</v>
      </c>
    </row>
    <row r="455" spans="1:16" s="199" customFormat="1">
      <c r="A455" s="209" t="s">
        <v>1550</v>
      </c>
      <c r="B455" s="210" t="s">
        <v>1752</v>
      </c>
      <c r="C455" s="211" t="s">
        <v>1753</v>
      </c>
      <c r="D455" s="212"/>
      <c r="E455" s="212"/>
      <c r="F455" s="212"/>
      <c r="G455" s="212"/>
      <c r="H455" s="212"/>
      <c r="I455" s="212"/>
      <c r="J455" s="212"/>
      <c r="K455" s="212"/>
      <c r="L455" s="212"/>
      <c r="M455" s="212">
        <f t="shared" si="6"/>
        <v>0</v>
      </c>
      <c r="N455" s="213" t="s">
        <v>1705</v>
      </c>
      <c r="O455" s="210"/>
      <c r="P455" s="214" t="s">
        <v>848</v>
      </c>
    </row>
    <row r="456" spans="1:16" s="199" customFormat="1">
      <c r="A456" s="209" t="s">
        <v>1550</v>
      </c>
      <c r="B456" s="210" t="s">
        <v>1754</v>
      </c>
      <c r="C456" s="211" t="s">
        <v>1755</v>
      </c>
      <c r="D456" s="212"/>
      <c r="E456" s="212"/>
      <c r="F456" s="212">
        <v>1</v>
      </c>
      <c r="G456" s="212"/>
      <c r="H456" s="212"/>
      <c r="I456" s="212"/>
      <c r="J456" s="212"/>
      <c r="K456" s="212"/>
      <c r="L456" s="212"/>
      <c r="M456" s="212">
        <f t="shared" si="6"/>
        <v>1</v>
      </c>
      <c r="N456" s="213" t="s">
        <v>1756</v>
      </c>
      <c r="O456" s="210" t="s">
        <v>903</v>
      </c>
      <c r="P456" s="214" t="s">
        <v>834</v>
      </c>
    </row>
    <row r="457" spans="1:16" s="199" customFormat="1">
      <c r="A457" s="209" t="s">
        <v>1550</v>
      </c>
      <c r="B457" s="210" t="s">
        <v>1757</v>
      </c>
      <c r="C457" s="211" t="s">
        <v>1758</v>
      </c>
      <c r="D457" s="212"/>
      <c r="E457" s="212"/>
      <c r="F457" s="212"/>
      <c r="G457" s="212"/>
      <c r="H457" s="212"/>
      <c r="I457" s="212"/>
      <c r="J457" s="212"/>
      <c r="K457" s="212">
        <v>1</v>
      </c>
      <c r="L457" s="212"/>
      <c r="M457" s="212">
        <f t="shared" ref="M457:M520" si="7">SUM(D457:L457)</f>
        <v>1</v>
      </c>
      <c r="N457" s="213" t="s">
        <v>844</v>
      </c>
      <c r="O457" s="210"/>
      <c r="P457" s="214" t="s">
        <v>824</v>
      </c>
    </row>
    <row r="458" spans="1:16" s="199" customFormat="1">
      <c r="A458" s="209" t="s">
        <v>1550</v>
      </c>
      <c r="B458" s="210" t="s">
        <v>1759</v>
      </c>
      <c r="C458" s="211" t="s">
        <v>1760</v>
      </c>
      <c r="D458" s="212"/>
      <c r="E458" s="212"/>
      <c r="F458" s="212"/>
      <c r="G458" s="212"/>
      <c r="H458" s="212"/>
      <c r="I458" s="212"/>
      <c r="J458" s="212"/>
      <c r="K458" s="212"/>
      <c r="L458" s="212"/>
      <c r="M458" s="212">
        <f t="shared" si="7"/>
        <v>0</v>
      </c>
      <c r="N458" s="213" t="s">
        <v>844</v>
      </c>
      <c r="O458" s="210"/>
      <c r="P458" s="214" t="s">
        <v>824</v>
      </c>
    </row>
    <row r="459" spans="1:16" s="199" customFormat="1">
      <c r="A459" s="209" t="s">
        <v>1550</v>
      </c>
      <c r="B459" s="210" t="s">
        <v>1761</v>
      </c>
      <c r="C459" s="211" t="s">
        <v>1762</v>
      </c>
      <c r="D459" s="212">
        <v>1</v>
      </c>
      <c r="E459" s="212"/>
      <c r="F459" s="212"/>
      <c r="G459" s="212"/>
      <c r="H459" s="212"/>
      <c r="I459" s="212"/>
      <c r="J459" s="212"/>
      <c r="K459" s="212"/>
      <c r="L459" s="212"/>
      <c r="M459" s="212">
        <f t="shared" si="7"/>
        <v>1</v>
      </c>
      <c r="N459" s="213" t="s">
        <v>847</v>
      </c>
      <c r="O459" s="210"/>
      <c r="P459" s="214" t="s">
        <v>874</v>
      </c>
    </row>
    <row r="460" spans="1:16" s="199" customFormat="1">
      <c r="A460" s="209" t="s">
        <v>1550</v>
      </c>
      <c r="B460" s="210" t="s">
        <v>1763</v>
      </c>
      <c r="C460" s="211" t="s">
        <v>1764</v>
      </c>
      <c r="D460" s="212"/>
      <c r="E460" s="212"/>
      <c r="F460" s="212"/>
      <c r="G460" s="212"/>
      <c r="H460" s="212"/>
      <c r="I460" s="212"/>
      <c r="J460" s="212"/>
      <c r="K460" s="212">
        <v>1</v>
      </c>
      <c r="L460" s="212"/>
      <c r="M460" s="212">
        <f t="shared" si="7"/>
        <v>1</v>
      </c>
      <c r="N460" s="213" t="s">
        <v>844</v>
      </c>
      <c r="O460" s="210"/>
      <c r="P460" s="214" t="s">
        <v>824</v>
      </c>
    </row>
    <row r="461" spans="1:16" s="199" customFormat="1">
      <c r="A461" s="209" t="s">
        <v>1550</v>
      </c>
      <c r="B461" s="210" t="s">
        <v>1765</v>
      </c>
      <c r="C461" s="211" t="s">
        <v>1766</v>
      </c>
      <c r="D461" s="212"/>
      <c r="E461" s="212"/>
      <c r="F461" s="212"/>
      <c r="G461" s="212"/>
      <c r="H461" s="212"/>
      <c r="I461" s="212"/>
      <c r="J461" s="212"/>
      <c r="K461" s="212"/>
      <c r="L461" s="212"/>
      <c r="M461" s="212">
        <f t="shared" si="7"/>
        <v>0</v>
      </c>
      <c r="N461" s="213" t="s">
        <v>823</v>
      </c>
      <c r="O461" s="210" t="s">
        <v>828</v>
      </c>
      <c r="P461" s="214" t="s">
        <v>834</v>
      </c>
    </row>
    <row r="462" spans="1:16" s="199" customFormat="1">
      <c r="A462" s="209" t="s">
        <v>1550</v>
      </c>
      <c r="B462" s="210" t="s">
        <v>1767</v>
      </c>
      <c r="C462" s="211" t="s">
        <v>1768</v>
      </c>
      <c r="D462" s="212"/>
      <c r="E462" s="212"/>
      <c r="F462" s="212">
        <v>1</v>
      </c>
      <c r="G462" s="212"/>
      <c r="H462" s="212"/>
      <c r="I462" s="212"/>
      <c r="J462" s="212"/>
      <c r="K462" s="212">
        <v>1</v>
      </c>
      <c r="L462" s="212"/>
      <c r="M462" s="212">
        <f t="shared" si="7"/>
        <v>2</v>
      </c>
      <c r="N462" s="213" t="s">
        <v>861</v>
      </c>
      <c r="O462" s="210"/>
      <c r="P462" s="214" t="s">
        <v>824</v>
      </c>
    </row>
    <row r="463" spans="1:16" s="199" customFormat="1">
      <c r="A463" s="209" t="s">
        <v>1550</v>
      </c>
      <c r="B463" s="210" t="s">
        <v>1769</v>
      </c>
      <c r="C463" s="211" t="s">
        <v>1770</v>
      </c>
      <c r="D463" s="212"/>
      <c r="E463" s="212"/>
      <c r="F463" s="212"/>
      <c r="G463" s="212"/>
      <c r="H463" s="212"/>
      <c r="I463" s="212"/>
      <c r="J463" s="212"/>
      <c r="K463" s="212"/>
      <c r="L463" s="212"/>
      <c r="M463" s="212">
        <f t="shared" si="7"/>
        <v>0</v>
      </c>
      <c r="N463" s="213" t="s">
        <v>847</v>
      </c>
      <c r="O463" s="210"/>
      <c r="P463" s="214" t="s">
        <v>874</v>
      </c>
    </row>
    <row r="464" spans="1:16" s="199" customFormat="1" ht="38.25">
      <c r="A464" s="209" t="s">
        <v>1550</v>
      </c>
      <c r="B464" s="210" t="s">
        <v>1771</v>
      </c>
      <c r="C464" s="211" t="s">
        <v>1772</v>
      </c>
      <c r="D464" s="212">
        <v>1</v>
      </c>
      <c r="E464" s="212">
        <v>1</v>
      </c>
      <c r="F464" s="212">
        <v>1</v>
      </c>
      <c r="G464" s="212"/>
      <c r="H464" s="212"/>
      <c r="I464" s="212"/>
      <c r="J464" s="212"/>
      <c r="K464" s="212"/>
      <c r="L464" s="212"/>
      <c r="M464" s="212">
        <f t="shared" si="7"/>
        <v>3</v>
      </c>
      <c r="N464" s="213" t="s">
        <v>847</v>
      </c>
      <c r="O464" s="210" t="s">
        <v>841</v>
      </c>
      <c r="P464" s="214" t="s">
        <v>817</v>
      </c>
    </row>
    <row r="465" spans="1:16" s="199" customFormat="1" ht="25.5">
      <c r="A465" s="209" t="s">
        <v>1550</v>
      </c>
      <c r="B465" s="210" t="s">
        <v>1773</v>
      </c>
      <c r="C465" s="211" t="s">
        <v>1774</v>
      </c>
      <c r="D465" s="212">
        <v>1</v>
      </c>
      <c r="E465" s="212"/>
      <c r="F465" s="212">
        <v>1</v>
      </c>
      <c r="G465" s="212"/>
      <c r="H465" s="212"/>
      <c r="I465" s="212"/>
      <c r="J465" s="212"/>
      <c r="K465" s="212"/>
      <c r="L465" s="212"/>
      <c r="M465" s="212">
        <f t="shared" si="7"/>
        <v>2</v>
      </c>
      <c r="N465" s="213" t="s">
        <v>816</v>
      </c>
      <c r="O465" s="210" t="s">
        <v>828</v>
      </c>
      <c r="P465" s="214" t="s">
        <v>1587</v>
      </c>
    </row>
    <row r="466" spans="1:16" s="199" customFormat="1">
      <c r="A466" s="209" t="s">
        <v>1550</v>
      </c>
      <c r="B466" s="210" t="s">
        <v>1775</v>
      </c>
      <c r="C466" s="211" t="s">
        <v>1776</v>
      </c>
      <c r="D466" s="212"/>
      <c r="E466" s="212"/>
      <c r="F466" s="212"/>
      <c r="G466" s="212"/>
      <c r="H466" s="212">
        <v>1</v>
      </c>
      <c r="I466" s="212"/>
      <c r="J466" s="212">
        <v>1</v>
      </c>
      <c r="K466" s="212">
        <v>1</v>
      </c>
      <c r="L466" s="212"/>
      <c r="M466" s="212">
        <f t="shared" si="7"/>
        <v>3</v>
      </c>
      <c r="N466" s="213" t="s">
        <v>847</v>
      </c>
      <c r="O466" s="210"/>
      <c r="P466" s="214" t="s">
        <v>824</v>
      </c>
    </row>
    <row r="467" spans="1:16" s="199" customFormat="1">
      <c r="A467" s="209" t="s">
        <v>1550</v>
      </c>
      <c r="B467" s="210" t="s">
        <v>1777</v>
      </c>
      <c r="C467" s="211" t="s">
        <v>1778</v>
      </c>
      <c r="D467" s="212"/>
      <c r="E467" s="212"/>
      <c r="F467" s="212">
        <v>1</v>
      </c>
      <c r="G467" s="212"/>
      <c r="H467" s="212"/>
      <c r="I467" s="212"/>
      <c r="J467" s="212"/>
      <c r="K467" s="212">
        <v>1</v>
      </c>
      <c r="L467" s="212"/>
      <c r="M467" s="212">
        <f t="shared" si="7"/>
        <v>2</v>
      </c>
      <c r="N467" s="213" t="s">
        <v>861</v>
      </c>
      <c r="O467" s="210"/>
      <c r="P467" s="214" t="s">
        <v>834</v>
      </c>
    </row>
    <row r="468" spans="1:16" s="199" customFormat="1">
      <c r="A468" s="209" t="s">
        <v>1550</v>
      </c>
      <c r="B468" s="210" t="s">
        <v>1779</v>
      </c>
      <c r="C468" s="211" t="s">
        <v>1780</v>
      </c>
      <c r="D468" s="212"/>
      <c r="E468" s="212"/>
      <c r="F468" s="212"/>
      <c r="G468" s="212"/>
      <c r="H468" s="212"/>
      <c r="I468" s="212"/>
      <c r="J468" s="212"/>
      <c r="K468" s="212"/>
      <c r="L468" s="212"/>
      <c r="M468" s="212">
        <f t="shared" si="7"/>
        <v>0</v>
      </c>
      <c r="N468" s="213" t="s">
        <v>847</v>
      </c>
      <c r="O468" s="210"/>
      <c r="P468" s="214" t="s">
        <v>874</v>
      </c>
    </row>
    <row r="469" spans="1:16" s="199" customFormat="1">
      <c r="A469" s="209" t="s">
        <v>1550</v>
      </c>
      <c r="B469" s="210" t="s">
        <v>1781</v>
      </c>
      <c r="C469" s="211" t="s">
        <v>1782</v>
      </c>
      <c r="D469" s="212"/>
      <c r="E469" s="212"/>
      <c r="F469" s="212"/>
      <c r="G469" s="212"/>
      <c r="H469" s="212"/>
      <c r="I469" s="212"/>
      <c r="J469" s="212"/>
      <c r="K469" s="212"/>
      <c r="L469" s="212"/>
      <c r="M469" s="212">
        <f t="shared" si="7"/>
        <v>0</v>
      </c>
      <c r="N469" s="213" t="s">
        <v>1783</v>
      </c>
      <c r="O469" s="210"/>
      <c r="P469" s="214"/>
    </row>
    <row r="470" spans="1:16" s="199" customFormat="1" ht="25.5">
      <c r="A470" s="209" t="s">
        <v>1550</v>
      </c>
      <c r="B470" s="210" t="s">
        <v>1784</v>
      </c>
      <c r="C470" s="211" t="s">
        <v>1785</v>
      </c>
      <c r="D470" s="212"/>
      <c r="E470" s="212"/>
      <c r="F470" s="212"/>
      <c r="G470" s="212"/>
      <c r="H470" s="212"/>
      <c r="I470" s="212">
        <v>1</v>
      </c>
      <c r="J470" s="212"/>
      <c r="K470" s="212"/>
      <c r="L470" s="212"/>
      <c r="M470" s="212">
        <f t="shared" si="7"/>
        <v>1</v>
      </c>
      <c r="N470" s="213" t="s">
        <v>885</v>
      </c>
      <c r="O470" s="210" t="s">
        <v>1168</v>
      </c>
      <c r="P470" s="214" t="s">
        <v>1587</v>
      </c>
    </row>
    <row r="471" spans="1:16" s="199" customFormat="1">
      <c r="A471" s="209" t="s">
        <v>1550</v>
      </c>
      <c r="B471" s="210" t="s">
        <v>1786</v>
      </c>
      <c r="C471" s="211" t="s">
        <v>1787</v>
      </c>
      <c r="D471" s="212"/>
      <c r="E471" s="212"/>
      <c r="F471" s="212"/>
      <c r="G471" s="212"/>
      <c r="H471" s="212"/>
      <c r="I471" s="212"/>
      <c r="J471" s="212"/>
      <c r="K471" s="212">
        <v>1</v>
      </c>
      <c r="L471" s="212"/>
      <c r="M471" s="212">
        <f t="shared" si="7"/>
        <v>1</v>
      </c>
      <c r="N471" s="213" t="s">
        <v>844</v>
      </c>
      <c r="O471" s="210"/>
      <c r="P471" s="214" t="s">
        <v>824</v>
      </c>
    </row>
    <row r="472" spans="1:16" s="199" customFormat="1">
      <c r="A472" s="209" t="s">
        <v>1550</v>
      </c>
      <c r="B472" s="210" t="s">
        <v>1788</v>
      </c>
      <c r="C472" s="211" t="s">
        <v>1789</v>
      </c>
      <c r="D472" s="212"/>
      <c r="E472" s="212">
        <v>1</v>
      </c>
      <c r="F472" s="212">
        <v>1</v>
      </c>
      <c r="G472" s="212"/>
      <c r="H472" s="212"/>
      <c r="I472" s="212"/>
      <c r="J472" s="212"/>
      <c r="K472" s="212"/>
      <c r="L472" s="212"/>
      <c r="M472" s="212">
        <f t="shared" si="7"/>
        <v>2</v>
      </c>
      <c r="N472" s="213" t="s">
        <v>816</v>
      </c>
      <c r="O472" s="210" t="s">
        <v>903</v>
      </c>
      <c r="P472" s="214" t="s">
        <v>834</v>
      </c>
    </row>
    <row r="473" spans="1:16" s="199" customFormat="1">
      <c r="A473" s="209" t="s">
        <v>1550</v>
      </c>
      <c r="B473" s="210" t="s">
        <v>1790</v>
      </c>
      <c r="C473" s="211" t="s">
        <v>1791</v>
      </c>
      <c r="D473" s="212"/>
      <c r="E473" s="212"/>
      <c r="F473" s="212"/>
      <c r="G473" s="212"/>
      <c r="H473" s="212"/>
      <c r="I473" s="212"/>
      <c r="J473" s="212"/>
      <c r="K473" s="212"/>
      <c r="L473" s="212"/>
      <c r="M473" s="212">
        <f t="shared" si="7"/>
        <v>0</v>
      </c>
      <c r="N473" s="213" t="s">
        <v>844</v>
      </c>
      <c r="O473" s="210"/>
      <c r="P473" s="214" t="s">
        <v>824</v>
      </c>
    </row>
    <row r="474" spans="1:16" s="199" customFormat="1">
      <c r="A474" s="209" t="s">
        <v>1550</v>
      </c>
      <c r="B474" s="210" t="s">
        <v>1792</v>
      </c>
      <c r="C474" s="211" t="s">
        <v>1793</v>
      </c>
      <c r="D474" s="212"/>
      <c r="E474" s="212"/>
      <c r="F474" s="212"/>
      <c r="G474" s="212"/>
      <c r="H474" s="212"/>
      <c r="I474" s="212"/>
      <c r="J474" s="212"/>
      <c r="K474" s="212"/>
      <c r="L474" s="212"/>
      <c r="M474" s="212">
        <f t="shared" si="7"/>
        <v>0</v>
      </c>
      <c r="N474" s="213" t="s">
        <v>844</v>
      </c>
      <c r="O474" s="210"/>
      <c r="P474" s="214" t="s">
        <v>824</v>
      </c>
    </row>
    <row r="475" spans="1:16" s="199" customFormat="1">
      <c r="A475" s="209" t="s">
        <v>1550</v>
      </c>
      <c r="B475" s="210" t="s">
        <v>1794</v>
      </c>
      <c r="C475" s="211" t="s">
        <v>1795</v>
      </c>
      <c r="D475" s="212"/>
      <c r="E475" s="212"/>
      <c r="F475" s="212">
        <v>1</v>
      </c>
      <c r="G475" s="212"/>
      <c r="H475" s="212"/>
      <c r="I475" s="212"/>
      <c r="J475" s="212"/>
      <c r="K475" s="212"/>
      <c r="L475" s="212"/>
      <c r="M475" s="212">
        <f t="shared" si="7"/>
        <v>1</v>
      </c>
      <c r="N475" s="213" t="s">
        <v>861</v>
      </c>
      <c r="O475" s="210"/>
      <c r="P475" s="214" t="s">
        <v>848</v>
      </c>
    </row>
    <row r="476" spans="1:16" s="199" customFormat="1">
      <c r="A476" s="209" t="s">
        <v>1550</v>
      </c>
      <c r="B476" s="210" t="s">
        <v>1796</v>
      </c>
      <c r="C476" s="211" t="s">
        <v>1797</v>
      </c>
      <c r="D476" s="212"/>
      <c r="E476" s="212"/>
      <c r="F476" s="212"/>
      <c r="G476" s="212"/>
      <c r="H476" s="212"/>
      <c r="I476" s="212"/>
      <c r="J476" s="212"/>
      <c r="K476" s="212">
        <v>1</v>
      </c>
      <c r="L476" s="212"/>
      <c r="M476" s="212">
        <f t="shared" si="7"/>
        <v>1</v>
      </c>
      <c r="N476" s="213" t="s">
        <v>1264</v>
      </c>
      <c r="O476" s="210"/>
      <c r="P476" s="214"/>
    </row>
    <row r="477" spans="1:16" s="199" customFormat="1">
      <c r="A477" s="209" t="s">
        <v>1550</v>
      </c>
      <c r="B477" s="210" t="s">
        <v>1798</v>
      </c>
      <c r="C477" s="211" t="s">
        <v>1799</v>
      </c>
      <c r="D477" s="212">
        <v>1</v>
      </c>
      <c r="E477" s="212"/>
      <c r="F477" s="212"/>
      <c r="G477" s="212"/>
      <c r="H477" s="212"/>
      <c r="I477" s="212"/>
      <c r="J477" s="212"/>
      <c r="K477" s="212"/>
      <c r="L477" s="212"/>
      <c r="M477" s="212">
        <f t="shared" si="7"/>
        <v>1</v>
      </c>
      <c r="N477" s="213" t="s">
        <v>890</v>
      </c>
      <c r="O477" s="210"/>
      <c r="P477" s="214" t="s">
        <v>848</v>
      </c>
    </row>
    <row r="478" spans="1:16" s="199" customFormat="1">
      <c r="A478" s="209" t="s">
        <v>1550</v>
      </c>
      <c r="B478" s="210" t="s">
        <v>1800</v>
      </c>
      <c r="C478" s="211" t="s">
        <v>1801</v>
      </c>
      <c r="D478" s="212">
        <v>1</v>
      </c>
      <c r="E478" s="212">
        <v>1</v>
      </c>
      <c r="F478" s="212"/>
      <c r="G478" s="212"/>
      <c r="H478" s="212"/>
      <c r="I478" s="212"/>
      <c r="J478" s="212"/>
      <c r="K478" s="212"/>
      <c r="L478" s="212"/>
      <c r="M478" s="212">
        <f t="shared" si="7"/>
        <v>2</v>
      </c>
      <c r="N478" s="213" t="s">
        <v>823</v>
      </c>
      <c r="O478" s="210"/>
      <c r="P478" s="214" t="s">
        <v>874</v>
      </c>
    </row>
    <row r="479" spans="1:16" s="199" customFormat="1">
      <c r="A479" s="209" t="s">
        <v>1550</v>
      </c>
      <c r="B479" s="210" t="s">
        <v>1802</v>
      </c>
      <c r="C479" s="211" t="s">
        <v>1803</v>
      </c>
      <c r="D479" s="212"/>
      <c r="E479" s="212"/>
      <c r="F479" s="212"/>
      <c r="G479" s="212"/>
      <c r="H479" s="212"/>
      <c r="I479" s="212"/>
      <c r="J479" s="212"/>
      <c r="K479" s="212"/>
      <c r="L479" s="212"/>
      <c r="M479" s="212">
        <f t="shared" si="7"/>
        <v>0</v>
      </c>
      <c r="N479" s="213" t="s">
        <v>844</v>
      </c>
      <c r="O479" s="210"/>
      <c r="P479" s="214" t="s">
        <v>824</v>
      </c>
    </row>
    <row r="480" spans="1:16" s="199" customFormat="1">
      <c r="A480" s="209" t="s">
        <v>1550</v>
      </c>
      <c r="B480" s="210" t="s">
        <v>1804</v>
      </c>
      <c r="C480" s="211" t="s">
        <v>1805</v>
      </c>
      <c r="D480" s="212"/>
      <c r="E480" s="212"/>
      <c r="F480" s="212"/>
      <c r="G480" s="212"/>
      <c r="H480" s="212"/>
      <c r="I480" s="212"/>
      <c r="J480" s="212"/>
      <c r="K480" s="212">
        <v>1</v>
      </c>
      <c r="L480" s="212"/>
      <c r="M480" s="212">
        <f t="shared" si="7"/>
        <v>1</v>
      </c>
      <c r="N480" s="213" t="s">
        <v>844</v>
      </c>
      <c r="O480" s="210"/>
      <c r="P480" s="214" t="s">
        <v>824</v>
      </c>
    </row>
    <row r="481" spans="1:16" s="199" customFormat="1">
      <c r="A481" s="209" t="s">
        <v>1550</v>
      </c>
      <c r="B481" s="210" t="s">
        <v>1806</v>
      </c>
      <c r="C481" s="211" t="s">
        <v>1807</v>
      </c>
      <c r="D481" s="212"/>
      <c r="E481" s="212"/>
      <c r="F481" s="212"/>
      <c r="G481" s="212"/>
      <c r="H481" s="212"/>
      <c r="I481" s="212"/>
      <c r="J481" s="212"/>
      <c r="K481" s="212">
        <v>1</v>
      </c>
      <c r="L481" s="212"/>
      <c r="M481" s="212">
        <f t="shared" si="7"/>
        <v>1</v>
      </c>
      <c r="N481" s="213" t="s">
        <v>844</v>
      </c>
      <c r="O481" s="210"/>
      <c r="P481" s="214"/>
    </row>
    <row r="482" spans="1:16" s="199" customFormat="1">
      <c r="A482" s="209" t="s">
        <v>1550</v>
      </c>
      <c r="B482" s="210" t="s">
        <v>1808</v>
      </c>
      <c r="C482" s="211" t="s">
        <v>1809</v>
      </c>
      <c r="D482" s="212"/>
      <c r="E482" s="212"/>
      <c r="F482" s="212"/>
      <c r="G482" s="212"/>
      <c r="H482" s="212"/>
      <c r="I482" s="212"/>
      <c r="J482" s="212"/>
      <c r="K482" s="212">
        <v>1</v>
      </c>
      <c r="L482" s="212"/>
      <c r="M482" s="212">
        <f t="shared" si="7"/>
        <v>1</v>
      </c>
      <c r="N482" s="213" t="s">
        <v>861</v>
      </c>
      <c r="O482" s="210"/>
      <c r="P482" s="214" t="s">
        <v>834</v>
      </c>
    </row>
    <row r="483" spans="1:16" s="199" customFormat="1">
      <c r="A483" s="209" t="s">
        <v>1550</v>
      </c>
      <c r="B483" s="210" t="s">
        <v>1810</v>
      </c>
      <c r="C483" s="211" t="s">
        <v>1811</v>
      </c>
      <c r="D483" s="212"/>
      <c r="E483" s="212"/>
      <c r="F483" s="212"/>
      <c r="G483" s="212"/>
      <c r="H483" s="212"/>
      <c r="I483" s="212"/>
      <c r="J483" s="212"/>
      <c r="K483" s="212"/>
      <c r="L483" s="212"/>
      <c r="M483" s="212">
        <f t="shared" si="7"/>
        <v>0</v>
      </c>
      <c r="N483" s="213" t="s">
        <v>1113</v>
      </c>
      <c r="O483" s="210"/>
      <c r="P483" s="214"/>
    </row>
    <row r="484" spans="1:16" s="199" customFormat="1">
      <c r="A484" s="209" t="s">
        <v>1550</v>
      </c>
      <c r="B484" s="210" t="s">
        <v>1812</v>
      </c>
      <c r="C484" s="211" t="s">
        <v>1813</v>
      </c>
      <c r="D484" s="212"/>
      <c r="E484" s="212"/>
      <c r="F484" s="212">
        <v>1</v>
      </c>
      <c r="G484" s="212"/>
      <c r="H484" s="212"/>
      <c r="I484" s="212"/>
      <c r="J484" s="212">
        <v>1</v>
      </c>
      <c r="K484" s="212"/>
      <c r="L484" s="212"/>
      <c r="M484" s="212">
        <f t="shared" si="7"/>
        <v>2</v>
      </c>
      <c r="N484" s="213" t="s">
        <v>816</v>
      </c>
      <c r="O484" s="210"/>
      <c r="P484" s="214" t="s">
        <v>824</v>
      </c>
    </row>
    <row r="485" spans="1:16" s="199" customFormat="1">
      <c r="A485" s="209" t="s">
        <v>1550</v>
      </c>
      <c r="B485" s="210" t="s">
        <v>1814</v>
      </c>
      <c r="C485" s="211" t="s">
        <v>1815</v>
      </c>
      <c r="D485" s="212"/>
      <c r="E485" s="212"/>
      <c r="F485" s="212"/>
      <c r="G485" s="212"/>
      <c r="H485" s="212"/>
      <c r="I485" s="212"/>
      <c r="J485" s="212"/>
      <c r="K485" s="212"/>
      <c r="L485" s="212"/>
      <c r="M485" s="212">
        <f t="shared" si="7"/>
        <v>0</v>
      </c>
      <c r="N485" s="213" t="s">
        <v>1816</v>
      </c>
      <c r="O485" s="210"/>
      <c r="P485" s="214" t="s">
        <v>834</v>
      </c>
    </row>
    <row r="486" spans="1:16" s="199" customFormat="1">
      <c r="A486" s="209" t="s">
        <v>1550</v>
      </c>
      <c r="B486" s="210" t="s">
        <v>1817</v>
      </c>
      <c r="C486" s="211" t="s">
        <v>1818</v>
      </c>
      <c r="D486" s="212"/>
      <c r="E486" s="212"/>
      <c r="F486" s="212"/>
      <c r="G486" s="212"/>
      <c r="H486" s="212"/>
      <c r="I486" s="212"/>
      <c r="J486" s="212"/>
      <c r="K486" s="212">
        <v>1</v>
      </c>
      <c r="L486" s="212"/>
      <c r="M486" s="212">
        <f t="shared" si="7"/>
        <v>1</v>
      </c>
      <c r="N486" s="213" t="s">
        <v>844</v>
      </c>
      <c r="O486" s="210"/>
      <c r="P486" s="214" t="s">
        <v>824</v>
      </c>
    </row>
    <row r="487" spans="1:16" s="199" customFormat="1" ht="25.5">
      <c r="A487" s="209" t="s">
        <v>1550</v>
      </c>
      <c r="B487" s="210"/>
      <c r="C487" s="211" t="s">
        <v>1819</v>
      </c>
      <c r="D487" s="212"/>
      <c r="E487" s="212"/>
      <c r="F487" s="212"/>
      <c r="G487" s="212"/>
      <c r="H487" s="212"/>
      <c r="I487" s="212"/>
      <c r="J487" s="212"/>
      <c r="K487" s="212">
        <v>1</v>
      </c>
      <c r="L487" s="212"/>
      <c r="M487" s="212">
        <f t="shared" si="7"/>
        <v>1</v>
      </c>
      <c r="N487" s="213" t="s">
        <v>1574</v>
      </c>
      <c r="O487" s="210"/>
      <c r="P487" s="214"/>
    </row>
    <row r="488" spans="1:16" s="199" customFormat="1">
      <c r="A488" s="209" t="s">
        <v>1550</v>
      </c>
      <c r="B488" s="210"/>
      <c r="C488" s="211" t="s">
        <v>1820</v>
      </c>
      <c r="D488" s="212"/>
      <c r="E488" s="212"/>
      <c r="F488" s="212"/>
      <c r="G488" s="212"/>
      <c r="H488" s="212"/>
      <c r="I488" s="212"/>
      <c r="J488" s="212"/>
      <c r="K488" s="212">
        <v>1</v>
      </c>
      <c r="L488" s="212"/>
      <c r="M488" s="212">
        <f t="shared" si="7"/>
        <v>1</v>
      </c>
      <c r="N488" s="213" t="s">
        <v>1574</v>
      </c>
      <c r="O488" s="210"/>
      <c r="P488" s="214"/>
    </row>
    <row r="489" spans="1:16" s="199" customFormat="1">
      <c r="A489" s="209" t="s">
        <v>1550</v>
      </c>
      <c r="B489" s="210"/>
      <c r="C489" s="211" t="s">
        <v>1821</v>
      </c>
      <c r="D489" s="212"/>
      <c r="E489" s="212"/>
      <c r="F489" s="212"/>
      <c r="G489" s="212"/>
      <c r="H489" s="212"/>
      <c r="I489" s="212"/>
      <c r="J489" s="212"/>
      <c r="K489" s="212">
        <v>1</v>
      </c>
      <c r="L489" s="212"/>
      <c r="M489" s="212">
        <f t="shared" si="7"/>
        <v>1</v>
      </c>
      <c r="N489" s="213" t="s">
        <v>1264</v>
      </c>
      <c r="O489" s="210"/>
      <c r="P489" s="214"/>
    </row>
    <row r="490" spans="1:16" s="199" customFormat="1">
      <c r="A490" s="209" t="s">
        <v>1550</v>
      </c>
      <c r="B490" s="210"/>
      <c r="C490" s="211" t="s">
        <v>1822</v>
      </c>
      <c r="D490" s="212"/>
      <c r="E490" s="212"/>
      <c r="F490" s="212"/>
      <c r="G490" s="212"/>
      <c r="H490" s="212"/>
      <c r="I490" s="212"/>
      <c r="J490" s="212"/>
      <c r="K490" s="212">
        <v>1</v>
      </c>
      <c r="L490" s="212"/>
      <c r="M490" s="212">
        <f t="shared" si="7"/>
        <v>1</v>
      </c>
      <c r="N490" s="213" t="s">
        <v>1574</v>
      </c>
      <c r="O490" s="210"/>
      <c r="P490" s="214"/>
    </row>
    <row r="491" spans="1:16" s="199" customFormat="1">
      <c r="A491" s="209" t="s">
        <v>1550</v>
      </c>
      <c r="B491" s="210"/>
      <c r="C491" s="211" t="s">
        <v>1823</v>
      </c>
      <c r="D491" s="212"/>
      <c r="E491" s="212"/>
      <c r="F491" s="212"/>
      <c r="G491" s="212"/>
      <c r="H491" s="212"/>
      <c r="I491" s="212"/>
      <c r="J491" s="212"/>
      <c r="K491" s="212">
        <v>1</v>
      </c>
      <c r="L491" s="212"/>
      <c r="M491" s="212">
        <f t="shared" si="7"/>
        <v>1</v>
      </c>
      <c r="N491" s="213" t="s">
        <v>1189</v>
      </c>
      <c r="O491" s="210"/>
      <c r="P491" s="214"/>
    </row>
    <row r="492" spans="1:16" s="199" customFormat="1">
      <c r="A492" s="209" t="s">
        <v>1550</v>
      </c>
      <c r="B492" s="210"/>
      <c r="C492" s="211" t="s">
        <v>1824</v>
      </c>
      <c r="D492" s="212"/>
      <c r="E492" s="212"/>
      <c r="F492" s="212"/>
      <c r="G492" s="212"/>
      <c r="H492" s="212"/>
      <c r="I492" s="212"/>
      <c r="J492" s="212"/>
      <c r="K492" s="212">
        <v>1</v>
      </c>
      <c r="L492" s="212"/>
      <c r="M492" s="212">
        <f t="shared" si="7"/>
        <v>1</v>
      </c>
      <c r="N492" s="213" t="s">
        <v>1247</v>
      </c>
      <c r="O492" s="210"/>
      <c r="P492" s="214"/>
    </row>
    <row r="493" spans="1:16" s="199" customFormat="1">
      <c r="A493" s="209" t="s">
        <v>1550</v>
      </c>
      <c r="B493" s="210"/>
      <c r="C493" s="211" t="s">
        <v>1825</v>
      </c>
      <c r="D493" s="212"/>
      <c r="E493" s="212"/>
      <c r="F493" s="212"/>
      <c r="G493" s="212"/>
      <c r="H493" s="212"/>
      <c r="I493" s="212"/>
      <c r="J493" s="212"/>
      <c r="K493" s="212">
        <v>1</v>
      </c>
      <c r="L493" s="212"/>
      <c r="M493" s="212">
        <f t="shared" si="7"/>
        <v>1</v>
      </c>
      <c r="N493" s="213" t="s">
        <v>1574</v>
      </c>
      <c r="O493" s="210"/>
      <c r="P493" s="214"/>
    </row>
    <row r="494" spans="1:16" s="199" customFormat="1">
      <c r="A494" s="209" t="s">
        <v>1550</v>
      </c>
      <c r="B494" s="210"/>
      <c r="C494" s="211" t="s">
        <v>1826</v>
      </c>
      <c r="D494" s="212"/>
      <c r="E494" s="212"/>
      <c r="F494" s="212"/>
      <c r="G494" s="212"/>
      <c r="H494" s="212"/>
      <c r="I494" s="212"/>
      <c r="J494" s="212"/>
      <c r="K494" s="212">
        <v>1</v>
      </c>
      <c r="L494" s="212"/>
      <c r="M494" s="212">
        <f t="shared" si="7"/>
        <v>1</v>
      </c>
      <c r="N494" s="213" t="s">
        <v>1827</v>
      </c>
      <c r="O494" s="210"/>
      <c r="P494" s="214"/>
    </row>
    <row r="495" spans="1:16" s="199" customFormat="1">
      <c r="A495" s="209" t="s">
        <v>1550</v>
      </c>
      <c r="B495" s="210"/>
      <c r="C495" s="211" t="s">
        <v>1828</v>
      </c>
      <c r="D495" s="212"/>
      <c r="E495" s="212"/>
      <c r="F495" s="212"/>
      <c r="G495" s="212"/>
      <c r="H495" s="212"/>
      <c r="I495" s="212"/>
      <c r="J495" s="212"/>
      <c r="K495" s="212">
        <v>1</v>
      </c>
      <c r="L495" s="212"/>
      <c r="M495" s="212">
        <f t="shared" si="7"/>
        <v>1</v>
      </c>
      <c r="N495" s="213" t="s">
        <v>1568</v>
      </c>
      <c r="O495" s="210"/>
      <c r="P495" s="214"/>
    </row>
    <row r="496" spans="1:16" s="199" customFormat="1">
      <c r="A496" s="209" t="s">
        <v>1550</v>
      </c>
      <c r="B496" s="210"/>
      <c r="C496" s="211" t="s">
        <v>1829</v>
      </c>
      <c r="D496" s="212"/>
      <c r="E496" s="212"/>
      <c r="F496" s="212"/>
      <c r="G496" s="212"/>
      <c r="H496" s="212"/>
      <c r="I496" s="212"/>
      <c r="J496" s="212"/>
      <c r="K496" s="212">
        <v>1</v>
      </c>
      <c r="L496" s="212"/>
      <c r="M496" s="212">
        <f t="shared" si="7"/>
        <v>1</v>
      </c>
      <c r="N496" s="213" t="s">
        <v>1264</v>
      </c>
      <c r="O496" s="210"/>
      <c r="P496" s="214"/>
    </row>
    <row r="497" spans="1:16" s="199" customFormat="1">
      <c r="A497" s="209" t="s">
        <v>1550</v>
      </c>
      <c r="B497" s="210"/>
      <c r="C497" s="211" t="s">
        <v>1830</v>
      </c>
      <c r="D497" s="212"/>
      <c r="E497" s="212"/>
      <c r="F497" s="212"/>
      <c r="G497" s="212"/>
      <c r="H497" s="212"/>
      <c r="I497" s="212"/>
      <c r="J497" s="212"/>
      <c r="K497" s="212">
        <v>1</v>
      </c>
      <c r="L497" s="212"/>
      <c r="M497" s="212">
        <f t="shared" si="7"/>
        <v>1</v>
      </c>
      <c r="N497" s="213" t="s">
        <v>1189</v>
      </c>
      <c r="O497" s="210"/>
      <c r="P497" s="214"/>
    </row>
    <row r="498" spans="1:16" s="199" customFormat="1">
      <c r="A498" s="209" t="s">
        <v>1550</v>
      </c>
      <c r="B498" s="210"/>
      <c r="C498" s="211" t="s">
        <v>1831</v>
      </c>
      <c r="D498" s="212"/>
      <c r="E498" s="212"/>
      <c r="F498" s="212"/>
      <c r="G498" s="212"/>
      <c r="H498" s="212"/>
      <c r="I498" s="212"/>
      <c r="J498" s="212"/>
      <c r="K498" s="212">
        <v>1</v>
      </c>
      <c r="L498" s="212"/>
      <c r="M498" s="212">
        <f t="shared" si="7"/>
        <v>1</v>
      </c>
      <c r="N498" s="213" t="s">
        <v>1600</v>
      </c>
      <c r="O498" s="210"/>
      <c r="P498" s="214"/>
    </row>
    <row r="499" spans="1:16" s="199" customFormat="1">
      <c r="A499" s="209" t="s">
        <v>1550</v>
      </c>
      <c r="B499" s="210"/>
      <c r="C499" s="211" t="s">
        <v>1832</v>
      </c>
      <c r="D499" s="212"/>
      <c r="E499" s="212"/>
      <c r="F499" s="212">
        <v>1</v>
      </c>
      <c r="G499" s="212"/>
      <c r="H499" s="212"/>
      <c r="I499" s="212"/>
      <c r="J499" s="212"/>
      <c r="K499" s="212">
        <v>1</v>
      </c>
      <c r="L499" s="212"/>
      <c r="M499" s="212">
        <f t="shared" si="7"/>
        <v>2</v>
      </c>
      <c r="N499" s="213" t="s">
        <v>1189</v>
      </c>
      <c r="O499" s="210"/>
      <c r="P499" s="214"/>
    </row>
    <row r="500" spans="1:16" s="199" customFormat="1">
      <c r="A500" s="209" t="s">
        <v>1550</v>
      </c>
      <c r="B500" s="210"/>
      <c r="C500" s="211" t="s">
        <v>1833</v>
      </c>
      <c r="D500" s="212"/>
      <c r="E500" s="212"/>
      <c r="F500" s="212">
        <v>1</v>
      </c>
      <c r="G500" s="212"/>
      <c r="H500" s="212"/>
      <c r="I500" s="212"/>
      <c r="J500" s="212"/>
      <c r="K500" s="212">
        <v>1</v>
      </c>
      <c r="L500" s="212"/>
      <c r="M500" s="212">
        <f t="shared" si="7"/>
        <v>2</v>
      </c>
      <c r="N500" s="213" t="s">
        <v>1113</v>
      </c>
      <c r="O500" s="210"/>
      <c r="P500" s="214"/>
    </row>
    <row r="501" spans="1:16" s="199" customFormat="1">
      <c r="A501" s="209" t="s">
        <v>1834</v>
      </c>
      <c r="B501" s="210" t="s">
        <v>1835</v>
      </c>
      <c r="C501" s="211" t="s">
        <v>1836</v>
      </c>
      <c r="D501" s="212"/>
      <c r="E501" s="212"/>
      <c r="F501" s="212"/>
      <c r="G501" s="212"/>
      <c r="H501" s="212"/>
      <c r="I501" s="212"/>
      <c r="J501" s="212"/>
      <c r="K501" s="212">
        <v>1</v>
      </c>
      <c r="L501" s="212"/>
      <c r="M501" s="212">
        <f t="shared" si="7"/>
        <v>1</v>
      </c>
      <c r="N501" s="213" t="s">
        <v>844</v>
      </c>
      <c r="O501" s="210"/>
      <c r="P501" s="214"/>
    </row>
    <row r="502" spans="1:16" s="199" customFormat="1">
      <c r="A502" s="209" t="s">
        <v>1834</v>
      </c>
      <c r="B502" s="210" t="s">
        <v>1837</v>
      </c>
      <c r="C502" s="211" t="s">
        <v>1838</v>
      </c>
      <c r="D502" s="212">
        <v>1</v>
      </c>
      <c r="E502" s="212"/>
      <c r="F502" s="212"/>
      <c r="G502" s="212"/>
      <c r="H502" s="212"/>
      <c r="I502" s="212"/>
      <c r="J502" s="212"/>
      <c r="K502" s="212"/>
      <c r="L502" s="212"/>
      <c r="M502" s="212">
        <f t="shared" si="7"/>
        <v>1</v>
      </c>
      <c r="N502" s="213" t="s">
        <v>823</v>
      </c>
      <c r="O502" s="210"/>
      <c r="P502" s="214"/>
    </row>
    <row r="503" spans="1:16" s="199" customFormat="1">
      <c r="A503" s="209" t="s">
        <v>1834</v>
      </c>
      <c r="B503" s="210" t="s">
        <v>1839</v>
      </c>
      <c r="C503" s="211" t="s">
        <v>1840</v>
      </c>
      <c r="D503" s="212">
        <v>1</v>
      </c>
      <c r="E503" s="212"/>
      <c r="F503" s="212"/>
      <c r="G503" s="212"/>
      <c r="H503" s="212"/>
      <c r="I503" s="212"/>
      <c r="J503" s="212"/>
      <c r="K503" s="212"/>
      <c r="L503" s="212"/>
      <c r="M503" s="212">
        <f t="shared" si="7"/>
        <v>1</v>
      </c>
      <c r="N503" s="213" t="s">
        <v>885</v>
      </c>
      <c r="O503" s="210" t="s">
        <v>828</v>
      </c>
      <c r="P503" s="214" t="s">
        <v>817</v>
      </c>
    </row>
    <row r="504" spans="1:16" s="199" customFormat="1">
      <c r="A504" s="209" t="s">
        <v>1834</v>
      </c>
      <c r="B504" s="210" t="s">
        <v>1841</v>
      </c>
      <c r="C504" s="211" t="s">
        <v>1842</v>
      </c>
      <c r="D504" s="212"/>
      <c r="E504" s="212"/>
      <c r="F504" s="212"/>
      <c r="G504" s="212"/>
      <c r="H504" s="212"/>
      <c r="I504" s="212"/>
      <c r="J504" s="212"/>
      <c r="K504" s="212">
        <v>1</v>
      </c>
      <c r="L504" s="212"/>
      <c r="M504" s="212">
        <f t="shared" si="7"/>
        <v>1</v>
      </c>
      <c r="N504" s="213" t="s">
        <v>820</v>
      </c>
      <c r="O504" s="210"/>
      <c r="P504" s="214"/>
    </row>
    <row r="505" spans="1:16" s="199" customFormat="1">
      <c r="A505" s="209" t="s">
        <v>1834</v>
      </c>
      <c r="B505" s="210" t="s">
        <v>1843</v>
      </c>
      <c r="C505" s="211" t="s">
        <v>1844</v>
      </c>
      <c r="D505" s="212">
        <v>1</v>
      </c>
      <c r="E505" s="212"/>
      <c r="F505" s="212">
        <v>1</v>
      </c>
      <c r="G505" s="212"/>
      <c r="H505" s="212"/>
      <c r="I505" s="212"/>
      <c r="J505" s="212"/>
      <c r="K505" s="212"/>
      <c r="L505" s="212"/>
      <c r="M505" s="212">
        <f t="shared" si="7"/>
        <v>2</v>
      </c>
      <c r="N505" s="213" t="s">
        <v>823</v>
      </c>
      <c r="O505" s="210"/>
      <c r="P505" s="214"/>
    </row>
    <row r="506" spans="1:16" s="199" customFormat="1">
      <c r="A506" s="209" t="s">
        <v>1834</v>
      </c>
      <c r="B506" s="210" t="s">
        <v>1845</v>
      </c>
      <c r="C506" s="211" t="s">
        <v>1846</v>
      </c>
      <c r="D506" s="212"/>
      <c r="E506" s="212"/>
      <c r="F506" s="212"/>
      <c r="G506" s="212"/>
      <c r="H506" s="212"/>
      <c r="I506" s="212"/>
      <c r="J506" s="212"/>
      <c r="K506" s="212"/>
      <c r="L506" s="212"/>
      <c r="M506" s="212">
        <f t="shared" si="7"/>
        <v>0</v>
      </c>
      <c r="N506" s="213" t="s">
        <v>1182</v>
      </c>
      <c r="O506" s="210"/>
      <c r="P506" s="214"/>
    </row>
    <row r="507" spans="1:16" s="199" customFormat="1">
      <c r="A507" s="209" t="s">
        <v>1834</v>
      </c>
      <c r="B507" s="210" t="s">
        <v>1847</v>
      </c>
      <c r="C507" s="211" t="s">
        <v>1848</v>
      </c>
      <c r="D507" s="212">
        <v>1</v>
      </c>
      <c r="E507" s="212"/>
      <c r="F507" s="212"/>
      <c r="G507" s="212"/>
      <c r="H507" s="212"/>
      <c r="I507" s="212"/>
      <c r="J507" s="212"/>
      <c r="K507" s="212"/>
      <c r="L507" s="212"/>
      <c r="M507" s="212">
        <f t="shared" si="7"/>
        <v>1</v>
      </c>
      <c r="N507" s="213" t="s">
        <v>833</v>
      </c>
      <c r="O507" s="210" t="s">
        <v>1168</v>
      </c>
      <c r="P507" s="214" t="s">
        <v>817</v>
      </c>
    </row>
    <row r="508" spans="1:16" s="199" customFormat="1">
      <c r="A508" s="209" t="s">
        <v>1834</v>
      </c>
      <c r="B508" s="210" t="s">
        <v>1849</v>
      </c>
      <c r="C508" s="211" t="s">
        <v>1850</v>
      </c>
      <c r="D508" s="212"/>
      <c r="E508" s="212"/>
      <c r="F508" s="212"/>
      <c r="G508" s="212"/>
      <c r="H508" s="212"/>
      <c r="I508" s="212"/>
      <c r="J508" s="212"/>
      <c r="K508" s="212">
        <v>1</v>
      </c>
      <c r="L508" s="212"/>
      <c r="M508" s="212">
        <f t="shared" si="7"/>
        <v>1</v>
      </c>
      <c r="N508" s="213" t="s">
        <v>827</v>
      </c>
      <c r="O508" s="210"/>
      <c r="P508" s="214"/>
    </row>
    <row r="509" spans="1:16" s="199" customFormat="1">
      <c r="A509" s="209" t="s">
        <v>1834</v>
      </c>
      <c r="B509" s="210" t="s">
        <v>1851</v>
      </c>
      <c r="C509" s="211" t="s">
        <v>1852</v>
      </c>
      <c r="D509" s="212">
        <v>1</v>
      </c>
      <c r="E509" s="212"/>
      <c r="F509" s="212"/>
      <c r="G509" s="212"/>
      <c r="H509" s="212"/>
      <c r="I509" s="212"/>
      <c r="J509" s="212"/>
      <c r="K509" s="212"/>
      <c r="L509" s="212"/>
      <c r="M509" s="212">
        <f t="shared" si="7"/>
        <v>1</v>
      </c>
      <c r="N509" s="213" t="s">
        <v>847</v>
      </c>
      <c r="O509" s="210"/>
      <c r="P509" s="214"/>
    </row>
    <row r="510" spans="1:16" s="199" customFormat="1">
      <c r="A510" s="209" t="s">
        <v>1834</v>
      </c>
      <c r="B510" s="210" t="s">
        <v>1853</v>
      </c>
      <c r="C510" s="211" t="s">
        <v>1854</v>
      </c>
      <c r="D510" s="212"/>
      <c r="E510" s="212"/>
      <c r="F510" s="212">
        <v>1</v>
      </c>
      <c r="G510" s="212"/>
      <c r="H510" s="212"/>
      <c r="I510" s="212"/>
      <c r="J510" s="212"/>
      <c r="K510" s="212">
        <v>1</v>
      </c>
      <c r="L510" s="212"/>
      <c r="M510" s="212">
        <f t="shared" si="7"/>
        <v>2</v>
      </c>
      <c r="N510" s="213" t="s">
        <v>844</v>
      </c>
      <c r="O510" s="210"/>
      <c r="P510" s="214"/>
    </row>
    <row r="511" spans="1:16" s="199" customFormat="1">
      <c r="A511" s="209" t="s">
        <v>1834</v>
      </c>
      <c r="B511" s="210" t="s">
        <v>1855</v>
      </c>
      <c r="C511" s="211" t="s">
        <v>1856</v>
      </c>
      <c r="D511" s="212"/>
      <c r="E511" s="212"/>
      <c r="F511" s="212"/>
      <c r="G511" s="212"/>
      <c r="H511" s="212"/>
      <c r="I511" s="212"/>
      <c r="J511" s="212"/>
      <c r="K511" s="212">
        <v>1</v>
      </c>
      <c r="L511" s="212"/>
      <c r="M511" s="212">
        <f t="shared" si="7"/>
        <v>1</v>
      </c>
      <c r="N511" s="213" t="s">
        <v>844</v>
      </c>
      <c r="O511" s="210"/>
      <c r="P511" s="214"/>
    </row>
    <row r="512" spans="1:16" s="199" customFormat="1">
      <c r="A512" s="209" t="s">
        <v>1834</v>
      </c>
      <c r="B512" s="210" t="s">
        <v>1857</v>
      </c>
      <c r="C512" s="211" t="s">
        <v>1858</v>
      </c>
      <c r="D512" s="212"/>
      <c r="E512" s="212"/>
      <c r="F512" s="212"/>
      <c r="G512" s="212"/>
      <c r="H512" s="212"/>
      <c r="I512" s="212"/>
      <c r="J512" s="212"/>
      <c r="K512" s="212">
        <v>1</v>
      </c>
      <c r="L512" s="212"/>
      <c r="M512" s="212">
        <f t="shared" si="7"/>
        <v>1</v>
      </c>
      <c r="N512" s="213" t="s">
        <v>844</v>
      </c>
      <c r="O512" s="210"/>
      <c r="P512" s="214"/>
    </row>
    <row r="513" spans="1:16" s="199" customFormat="1">
      <c r="A513" s="209" t="s">
        <v>1834</v>
      </c>
      <c r="B513" s="210" t="s">
        <v>1859</v>
      </c>
      <c r="C513" s="211" t="s">
        <v>1860</v>
      </c>
      <c r="D513" s="212"/>
      <c r="E513" s="212"/>
      <c r="F513" s="212"/>
      <c r="G513" s="212"/>
      <c r="H513" s="212"/>
      <c r="I513" s="212"/>
      <c r="J513" s="212"/>
      <c r="K513" s="212"/>
      <c r="L513" s="212"/>
      <c r="M513" s="212">
        <f t="shared" si="7"/>
        <v>0</v>
      </c>
      <c r="N513" s="213" t="s">
        <v>844</v>
      </c>
      <c r="O513" s="210"/>
      <c r="P513" s="214"/>
    </row>
    <row r="514" spans="1:16" s="199" customFormat="1">
      <c r="A514" s="209" t="s">
        <v>1834</v>
      </c>
      <c r="B514" s="210" t="s">
        <v>1861</v>
      </c>
      <c r="C514" s="211" t="s">
        <v>1862</v>
      </c>
      <c r="D514" s="212"/>
      <c r="E514" s="212"/>
      <c r="F514" s="212"/>
      <c r="G514" s="212"/>
      <c r="H514" s="212"/>
      <c r="I514" s="212"/>
      <c r="J514" s="212"/>
      <c r="K514" s="212">
        <v>1</v>
      </c>
      <c r="L514" s="212"/>
      <c r="M514" s="212">
        <f t="shared" si="7"/>
        <v>1</v>
      </c>
      <c r="N514" s="213" t="s">
        <v>844</v>
      </c>
      <c r="O514" s="210"/>
      <c r="P514" s="214"/>
    </row>
    <row r="515" spans="1:16" s="199" customFormat="1">
      <c r="A515" s="209" t="s">
        <v>1834</v>
      </c>
      <c r="B515" s="210" t="s">
        <v>1863</v>
      </c>
      <c r="C515" s="211" t="s">
        <v>1864</v>
      </c>
      <c r="D515" s="212"/>
      <c r="E515" s="212"/>
      <c r="F515" s="212"/>
      <c r="G515" s="212"/>
      <c r="H515" s="212"/>
      <c r="I515" s="212"/>
      <c r="J515" s="212"/>
      <c r="K515" s="212">
        <v>1</v>
      </c>
      <c r="L515" s="212"/>
      <c r="M515" s="212">
        <f t="shared" si="7"/>
        <v>1</v>
      </c>
      <c r="N515" s="213" t="s">
        <v>844</v>
      </c>
      <c r="O515" s="210"/>
      <c r="P515" s="214"/>
    </row>
    <row r="516" spans="1:16" s="199" customFormat="1" ht="25.5">
      <c r="A516" s="209" t="s">
        <v>1834</v>
      </c>
      <c r="B516" s="210" t="s">
        <v>1865</v>
      </c>
      <c r="C516" s="211" t="s">
        <v>1866</v>
      </c>
      <c r="D516" s="212">
        <v>1</v>
      </c>
      <c r="E516" s="212"/>
      <c r="F516" s="212"/>
      <c r="G516" s="212"/>
      <c r="H516" s="212"/>
      <c r="I516" s="212"/>
      <c r="J516" s="212"/>
      <c r="K516" s="212"/>
      <c r="L516" s="212"/>
      <c r="M516" s="212">
        <f t="shared" si="7"/>
        <v>1</v>
      </c>
      <c r="N516" s="213" t="s">
        <v>847</v>
      </c>
      <c r="O516" s="210" t="s">
        <v>1173</v>
      </c>
      <c r="P516" s="214"/>
    </row>
    <row r="517" spans="1:16" s="199" customFormat="1">
      <c r="A517" s="209" t="s">
        <v>1834</v>
      </c>
      <c r="B517" s="210" t="s">
        <v>1867</v>
      </c>
      <c r="C517" s="211" t="s">
        <v>1868</v>
      </c>
      <c r="D517" s="212">
        <v>1</v>
      </c>
      <c r="E517" s="212"/>
      <c r="F517" s="212"/>
      <c r="G517" s="212"/>
      <c r="H517" s="212"/>
      <c r="I517" s="212"/>
      <c r="J517" s="212"/>
      <c r="K517" s="212"/>
      <c r="L517" s="212"/>
      <c r="M517" s="212">
        <f t="shared" si="7"/>
        <v>1</v>
      </c>
      <c r="N517" s="213" t="s">
        <v>827</v>
      </c>
      <c r="O517" s="210" t="s">
        <v>1168</v>
      </c>
      <c r="P517" s="214" t="s">
        <v>834</v>
      </c>
    </row>
    <row r="518" spans="1:16" s="199" customFormat="1">
      <c r="A518" s="209" t="s">
        <v>1834</v>
      </c>
      <c r="B518" s="210" t="s">
        <v>1869</v>
      </c>
      <c r="C518" s="211" t="s">
        <v>1870</v>
      </c>
      <c r="D518" s="212"/>
      <c r="E518" s="212"/>
      <c r="F518" s="212">
        <v>1</v>
      </c>
      <c r="G518" s="212"/>
      <c r="H518" s="212"/>
      <c r="I518" s="212"/>
      <c r="J518" s="212"/>
      <c r="K518" s="212">
        <v>1</v>
      </c>
      <c r="L518" s="212"/>
      <c r="M518" s="212">
        <f t="shared" si="7"/>
        <v>2</v>
      </c>
      <c r="N518" s="213" t="s">
        <v>844</v>
      </c>
      <c r="O518" s="210"/>
      <c r="P518" s="214"/>
    </row>
    <row r="519" spans="1:16" s="199" customFormat="1">
      <c r="A519" s="209" t="s">
        <v>1834</v>
      </c>
      <c r="B519" s="210" t="s">
        <v>1871</v>
      </c>
      <c r="C519" s="211" t="s">
        <v>1872</v>
      </c>
      <c r="D519" s="212"/>
      <c r="E519" s="212"/>
      <c r="F519" s="212">
        <v>1</v>
      </c>
      <c r="G519" s="212"/>
      <c r="H519" s="212"/>
      <c r="I519" s="212"/>
      <c r="J519" s="212"/>
      <c r="K519" s="212">
        <v>1</v>
      </c>
      <c r="L519" s="212"/>
      <c r="M519" s="212">
        <f t="shared" si="7"/>
        <v>2</v>
      </c>
      <c r="N519" s="213" t="s">
        <v>844</v>
      </c>
      <c r="O519" s="210"/>
      <c r="P519" s="214"/>
    </row>
    <row r="520" spans="1:16" s="199" customFormat="1">
      <c r="A520" s="209" t="s">
        <v>1834</v>
      </c>
      <c r="B520" s="210" t="s">
        <v>1873</v>
      </c>
      <c r="C520" s="211" t="s">
        <v>1874</v>
      </c>
      <c r="D520" s="212"/>
      <c r="E520" s="212"/>
      <c r="F520" s="212">
        <v>1</v>
      </c>
      <c r="G520" s="212"/>
      <c r="H520" s="212"/>
      <c r="I520" s="212"/>
      <c r="J520" s="212"/>
      <c r="K520" s="212">
        <v>1</v>
      </c>
      <c r="L520" s="212"/>
      <c r="M520" s="212">
        <f t="shared" si="7"/>
        <v>2</v>
      </c>
      <c r="N520" s="213" t="s">
        <v>844</v>
      </c>
      <c r="O520" s="210"/>
      <c r="P520" s="214"/>
    </row>
    <row r="521" spans="1:16" s="199" customFormat="1">
      <c r="A521" s="209" t="s">
        <v>1834</v>
      </c>
      <c r="B521" s="210" t="s">
        <v>1875</v>
      </c>
      <c r="C521" s="211" t="s">
        <v>1876</v>
      </c>
      <c r="D521" s="212">
        <v>1</v>
      </c>
      <c r="E521" s="212"/>
      <c r="F521" s="212">
        <v>1</v>
      </c>
      <c r="G521" s="212"/>
      <c r="H521" s="212"/>
      <c r="I521" s="212"/>
      <c r="J521" s="212"/>
      <c r="K521" s="212"/>
      <c r="L521" s="212"/>
      <c r="M521" s="212">
        <f t="shared" ref="M521:M550" si="8">SUM(D521:L521)</f>
        <v>2</v>
      </c>
      <c r="N521" s="213" t="s">
        <v>885</v>
      </c>
      <c r="O521" s="210" t="s">
        <v>1168</v>
      </c>
      <c r="P521" s="214" t="s">
        <v>834</v>
      </c>
    </row>
    <row r="522" spans="1:16" s="199" customFormat="1">
      <c r="A522" s="209" t="s">
        <v>1834</v>
      </c>
      <c r="B522" s="210" t="s">
        <v>1877</v>
      </c>
      <c r="C522" s="211" t="s">
        <v>1878</v>
      </c>
      <c r="D522" s="212"/>
      <c r="E522" s="212"/>
      <c r="F522" s="212"/>
      <c r="G522" s="212"/>
      <c r="H522" s="212"/>
      <c r="I522" s="212"/>
      <c r="J522" s="212"/>
      <c r="K522" s="212">
        <v>1</v>
      </c>
      <c r="L522" s="212"/>
      <c r="M522" s="212">
        <f t="shared" si="8"/>
        <v>1</v>
      </c>
      <c r="N522" s="213" t="s">
        <v>844</v>
      </c>
      <c r="O522" s="210"/>
      <c r="P522" s="214"/>
    </row>
    <row r="523" spans="1:16" s="199" customFormat="1">
      <c r="A523" s="209" t="s">
        <v>1834</v>
      </c>
      <c r="B523" s="210" t="s">
        <v>1879</v>
      </c>
      <c r="C523" s="211" t="s">
        <v>1880</v>
      </c>
      <c r="D523" s="212"/>
      <c r="E523" s="212"/>
      <c r="F523" s="212"/>
      <c r="G523" s="212"/>
      <c r="H523" s="212"/>
      <c r="I523" s="212"/>
      <c r="J523" s="212"/>
      <c r="K523" s="212">
        <v>1</v>
      </c>
      <c r="L523" s="212"/>
      <c r="M523" s="212">
        <f t="shared" si="8"/>
        <v>1</v>
      </c>
      <c r="N523" s="213" t="s">
        <v>844</v>
      </c>
      <c r="O523" s="210"/>
      <c r="P523" s="214"/>
    </row>
    <row r="524" spans="1:16" s="199" customFormat="1">
      <c r="A524" s="209" t="s">
        <v>1834</v>
      </c>
      <c r="B524" s="210" t="s">
        <v>1881</v>
      </c>
      <c r="C524" s="211" t="s">
        <v>1882</v>
      </c>
      <c r="D524" s="212"/>
      <c r="E524" s="212"/>
      <c r="F524" s="212">
        <v>1</v>
      </c>
      <c r="G524" s="212"/>
      <c r="H524" s="212"/>
      <c r="I524" s="212"/>
      <c r="J524" s="212"/>
      <c r="K524" s="212">
        <v>1</v>
      </c>
      <c r="L524" s="212"/>
      <c r="M524" s="212">
        <f t="shared" si="8"/>
        <v>2</v>
      </c>
      <c r="N524" s="213" t="s">
        <v>844</v>
      </c>
      <c r="O524" s="210"/>
      <c r="P524" s="214"/>
    </row>
    <row r="525" spans="1:16" s="199" customFormat="1">
      <c r="A525" s="209" t="s">
        <v>1834</v>
      </c>
      <c r="B525" s="210" t="s">
        <v>1883</v>
      </c>
      <c r="C525" s="211" t="s">
        <v>1884</v>
      </c>
      <c r="D525" s="212"/>
      <c r="E525" s="212"/>
      <c r="F525" s="212">
        <v>1</v>
      </c>
      <c r="G525" s="212"/>
      <c r="H525" s="212"/>
      <c r="I525" s="212"/>
      <c r="J525" s="212"/>
      <c r="K525" s="212">
        <v>1</v>
      </c>
      <c r="L525" s="212"/>
      <c r="M525" s="212">
        <f t="shared" si="8"/>
        <v>2</v>
      </c>
      <c r="N525" s="213" t="s">
        <v>823</v>
      </c>
      <c r="O525" s="210"/>
      <c r="P525" s="214"/>
    </row>
    <row r="526" spans="1:16" s="199" customFormat="1">
      <c r="A526" s="209" t="s">
        <v>1834</v>
      </c>
      <c r="B526" s="210" t="s">
        <v>1885</v>
      </c>
      <c r="C526" s="211" t="s">
        <v>1886</v>
      </c>
      <c r="D526" s="212"/>
      <c r="E526" s="212"/>
      <c r="F526" s="212">
        <v>1</v>
      </c>
      <c r="G526" s="212"/>
      <c r="H526" s="212"/>
      <c r="I526" s="212"/>
      <c r="J526" s="212"/>
      <c r="K526" s="212">
        <v>1</v>
      </c>
      <c r="L526" s="212"/>
      <c r="M526" s="212">
        <f t="shared" si="8"/>
        <v>2</v>
      </c>
      <c r="N526" s="213" t="s">
        <v>1554</v>
      </c>
      <c r="O526" s="210"/>
      <c r="P526" s="214"/>
    </row>
    <row r="527" spans="1:16" s="199" customFormat="1">
      <c r="A527" s="209" t="s">
        <v>1834</v>
      </c>
      <c r="B527" s="210" t="s">
        <v>1887</v>
      </c>
      <c r="C527" s="211" t="s">
        <v>1888</v>
      </c>
      <c r="D527" s="212"/>
      <c r="E527" s="212"/>
      <c r="F527" s="212"/>
      <c r="G527" s="212"/>
      <c r="H527" s="212"/>
      <c r="I527" s="212"/>
      <c r="J527" s="212"/>
      <c r="K527" s="212">
        <v>1</v>
      </c>
      <c r="L527" s="212"/>
      <c r="M527" s="212">
        <f t="shared" si="8"/>
        <v>1</v>
      </c>
      <c r="N527" s="213" t="s">
        <v>1113</v>
      </c>
      <c r="O527" s="210"/>
      <c r="P527" s="214"/>
    </row>
    <row r="528" spans="1:16" s="199" customFormat="1">
      <c r="A528" s="209" t="s">
        <v>1834</v>
      </c>
      <c r="B528" s="210" t="s">
        <v>1889</v>
      </c>
      <c r="C528" s="211" t="s">
        <v>1890</v>
      </c>
      <c r="D528" s="212">
        <v>1</v>
      </c>
      <c r="E528" s="212"/>
      <c r="F528" s="212"/>
      <c r="G528" s="212"/>
      <c r="H528" s="212"/>
      <c r="I528" s="212"/>
      <c r="J528" s="212"/>
      <c r="K528" s="212"/>
      <c r="L528" s="212"/>
      <c r="M528" s="212">
        <f t="shared" si="8"/>
        <v>1</v>
      </c>
      <c r="N528" s="213" t="s">
        <v>823</v>
      </c>
      <c r="O528" s="210"/>
      <c r="P528" s="214"/>
    </row>
    <row r="529" spans="1:16" s="199" customFormat="1">
      <c r="A529" s="209" t="s">
        <v>1834</v>
      </c>
      <c r="B529" s="210" t="s">
        <v>1891</v>
      </c>
      <c r="C529" s="211" t="s">
        <v>1892</v>
      </c>
      <c r="D529" s="212"/>
      <c r="E529" s="212"/>
      <c r="F529" s="212">
        <v>1</v>
      </c>
      <c r="G529" s="212"/>
      <c r="H529" s="212"/>
      <c r="I529" s="212"/>
      <c r="J529" s="212"/>
      <c r="K529" s="212">
        <v>1</v>
      </c>
      <c r="L529" s="212"/>
      <c r="M529" s="212">
        <f t="shared" si="8"/>
        <v>2</v>
      </c>
      <c r="N529" s="213" t="s">
        <v>1182</v>
      </c>
      <c r="O529" s="210"/>
      <c r="P529" s="214"/>
    </row>
    <row r="530" spans="1:16" s="199" customFormat="1">
      <c r="A530" s="209" t="s">
        <v>1834</v>
      </c>
      <c r="B530" s="210" t="s">
        <v>1893</v>
      </c>
      <c r="C530" s="211" t="s">
        <v>1894</v>
      </c>
      <c r="D530" s="212"/>
      <c r="E530" s="212"/>
      <c r="F530" s="212"/>
      <c r="G530" s="212"/>
      <c r="H530" s="212"/>
      <c r="I530" s="212"/>
      <c r="J530" s="212"/>
      <c r="K530" s="212">
        <v>1</v>
      </c>
      <c r="L530" s="212"/>
      <c r="M530" s="212">
        <f t="shared" si="8"/>
        <v>1</v>
      </c>
      <c r="N530" s="213" t="s">
        <v>820</v>
      </c>
      <c r="O530" s="210"/>
      <c r="P530" s="214"/>
    </row>
    <row r="531" spans="1:16" s="199" customFormat="1">
      <c r="A531" s="209" t="s">
        <v>1834</v>
      </c>
      <c r="B531" s="210" t="s">
        <v>1895</v>
      </c>
      <c r="C531" s="211" t="s">
        <v>1896</v>
      </c>
      <c r="D531" s="212">
        <v>1</v>
      </c>
      <c r="E531" s="212"/>
      <c r="F531" s="212"/>
      <c r="G531" s="212"/>
      <c r="H531" s="212"/>
      <c r="I531" s="212"/>
      <c r="J531" s="212"/>
      <c r="K531" s="212"/>
      <c r="L531" s="212"/>
      <c r="M531" s="212">
        <f t="shared" si="8"/>
        <v>1</v>
      </c>
      <c r="N531" s="213" t="s">
        <v>827</v>
      </c>
      <c r="O531" s="210"/>
      <c r="P531" s="214" t="s">
        <v>834</v>
      </c>
    </row>
    <row r="532" spans="1:16" s="199" customFormat="1">
      <c r="A532" s="209" t="s">
        <v>1834</v>
      </c>
      <c r="B532" s="210" t="s">
        <v>1897</v>
      </c>
      <c r="C532" s="211" t="s">
        <v>1898</v>
      </c>
      <c r="D532" s="212"/>
      <c r="E532" s="212"/>
      <c r="F532" s="212"/>
      <c r="G532" s="212"/>
      <c r="H532" s="212"/>
      <c r="I532" s="212"/>
      <c r="J532" s="212"/>
      <c r="K532" s="212">
        <v>1</v>
      </c>
      <c r="L532" s="212"/>
      <c r="M532" s="212">
        <f t="shared" si="8"/>
        <v>1</v>
      </c>
      <c r="N532" s="213" t="s">
        <v>820</v>
      </c>
      <c r="O532" s="210"/>
      <c r="P532" s="214"/>
    </row>
    <row r="533" spans="1:16" s="199" customFormat="1">
      <c r="A533" s="209" t="s">
        <v>1834</v>
      </c>
      <c r="B533" s="210" t="s">
        <v>1899</v>
      </c>
      <c r="C533" s="211" t="s">
        <v>1900</v>
      </c>
      <c r="D533" s="212"/>
      <c r="E533" s="212"/>
      <c r="F533" s="212"/>
      <c r="G533" s="212"/>
      <c r="H533" s="212"/>
      <c r="I533" s="212"/>
      <c r="J533" s="212"/>
      <c r="K533" s="212"/>
      <c r="L533" s="212"/>
      <c r="M533" s="212">
        <f t="shared" si="8"/>
        <v>0</v>
      </c>
      <c r="N533" s="213" t="s">
        <v>844</v>
      </c>
      <c r="O533" s="210"/>
      <c r="P533" s="214"/>
    </row>
    <row r="534" spans="1:16" s="199" customFormat="1">
      <c r="A534" s="209" t="s">
        <v>1834</v>
      </c>
      <c r="B534" s="210" t="s">
        <v>1901</v>
      </c>
      <c r="C534" s="211" t="s">
        <v>1902</v>
      </c>
      <c r="D534" s="212"/>
      <c r="E534" s="212"/>
      <c r="F534" s="212"/>
      <c r="G534" s="212"/>
      <c r="H534" s="212"/>
      <c r="I534" s="212"/>
      <c r="J534" s="212"/>
      <c r="K534" s="212">
        <v>1</v>
      </c>
      <c r="L534" s="212"/>
      <c r="M534" s="212">
        <f t="shared" si="8"/>
        <v>1</v>
      </c>
      <c r="N534" s="213" t="s">
        <v>844</v>
      </c>
      <c r="O534" s="210"/>
      <c r="P534" s="214"/>
    </row>
    <row r="535" spans="1:16" s="199" customFormat="1">
      <c r="A535" s="209" t="s">
        <v>1834</v>
      </c>
      <c r="B535" s="210" t="s">
        <v>1903</v>
      </c>
      <c r="C535" s="211" t="s">
        <v>1904</v>
      </c>
      <c r="D535" s="212"/>
      <c r="E535" s="212"/>
      <c r="F535" s="212">
        <v>1</v>
      </c>
      <c r="G535" s="212"/>
      <c r="H535" s="212"/>
      <c r="I535" s="212"/>
      <c r="J535" s="212"/>
      <c r="K535" s="212">
        <v>1</v>
      </c>
      <c r="L535" s="212"/>
      <c r="M535" s="212">
        <f t="shared" si="8"/>
        <v>2</v>
      </c>
      <c r="N535" s="213" t="s">
        <v>844</v>
      </c>
      <c r="O535" s="210"/>
      <c r="P535" s="214"/>
    </row>
    <row r="536" spans="1:16" s="199" customFormat="1">
      <c r="A536" s="209" t="s">
        <v>1834</v>
      </c>
      <c r="B536" s="210" t="s">
        <v>1905</v>
      </c>
      <c r="C536" s="211" t="s">
        <v>1906</v>
      </c>
      <c r="D536" s="212"/>
      <c r="E536" s="212"/>
      <c r="F536" s="212"/>
      <c r="G536" s="212"/>
      <c r="H536" s="212"/>
      <c r="I536" s="212"/>
      <c r="J536" s="212"/>
      <c r="K536" s="212"/>
      <c r="L536" s="212"/>
      <c r="M536" s="212">
        <f t="shared" si="8"/>
        <v>0</v>
      </c>
      <c r="N536" s="213" t="s">
        <v>844</v>
      </c>
      <c r="O536" s="210"/>
      <c r="P536" s="214"/>
    </row>
    <row r="537" spans="1:16" s="199" customFormat="1">
      <c r="A537" s="209" t="s">
        <v>1834</v>
      </c>
      <c r="B537" s="210" t="s">
        <v>1907</v>
      </c>
      <c r="C537" s="211" t="s">
        <v>1908</v>
      </c>
      <c r="D537" s="212">
        <v>1</v>
      </c>
      <c r="E537" s="212"/>
      <c r="F537" s="212"/>
      <c r="G537" s="212"/>
      <c r="H537" s="212"/>
      <c r="I537" s="212"/>
      <c r="J537" s="212"/>
      <c r="K537" s="212"/>
      <c r="L537" s="212"/>
      <c r="M537" s="212">
        <f t="shared" si="8"/>
        <v>1</v>
      </c>
      <c r="N537" s="213" t="s">
        <v>885</v>
      </c>
      <c r="O537" s="210"/>
      <c r="P537" s="214"/>
    </row>
    <row r="538" spans="1:16" s="199" customFormat="1">
      <c r="A538" s="209" t="s">
        <v>1834</v>
      </c>
      <c r="B538" s="210" t="s">
        <v>1909</v>
      </c>
      <c r="C538" s="211" t="s">
        <v>1910</v>
      </c>
      <c r="D538" s="212"/>
      <c r="E538" s="212"/>
      <c r="F538" s="212"/>
      <c r="G538" s="212"/>
      <c r="H538" s="212"/>
      <c r="I538" s="212"/>
      <c r="J538" s="212"/>
      <c r="K538" s="212"/>
      <c r="L538" s="212"/>
      <c r="M538" s="212">
        <f t="shared" si="8"/>
        <v>0</v>
      </c>
      <c r="N538" s="213" t="s">
        <v>844</v>
      </c>
      <c r="O538" s="210"/>
      <c r="P538" s="214"/>
    </row>
    <row r="539" spans="1:16" s="199" customFormat="1">
      <c r="A539" s="209" t="s">
        <v>1834</v>
      </c>
      <c r="B539" s="210" t="s">
        <v>1911</v>
      </c>
      <c r="C539" s="211" t="s">
        <v>1912</v>
      </c>
      <c r="D539" s="212"/>
      <c r="E539" s="212"/>
      <c r="F539" s="212">
        <v>1</v>
      </c>
      <c r="G539" s="212"/>
      <c r="H539" s="212"/>
      <c r="I539" s="212"/>
      <c r="J539" s="212"/>
      <c r="K539" s="212">
        <v>1</v>
      </c>
      <c r="L539" s="212"/>
      <c r="M539" s="212">
        <f t="shared" si="8"/>
        <v>2</v>
      </c>
      <c r="N539" s="213" t="s">
        <v>844</v>
      </c>
      <c r="O539" s="210"/>
      <c r="P539" s="214"/>
    </row>
    <row r="540" spans="1:16" s="199" customFormat="1">
      <c r="A540" s="209" t="s">
        <v>1834</v>
      </c>
      <c r="B540" s="210" t="s">
        <v>1913</v>
      </c>
      <c r="C540" s="211" t="s">
        <v>1914</v>
      </c>
      <c r="D540" s="212"/>
      <c r="E540" s="212"/>
      <c r="F540" s="212">
        <v>1</v>
      </c>
      <c r="G540" s="212"/>
      <c r="H540" s="212"/>
      <c r="I540" s="212"/>
      <c r="J540" s="212"/>
      <c r="K540" s="212">
        <v>1</v>
      </c>
      <c r="L540" s="212"/>
      <c r="M540" s="212">
        <f t="shared" si="8"/>
        <v>2</v>
      </c>
      <c r="N540" s="213" t="s">
        <v>820</v>
      </c>
      <c r="O540" s="210"/>
      <c r="P540" s="214"/>
    </row>
    <row r="541" spans="1:16" s="199" customFormat="1">
      <c r="A541" s="209" t="s">
        <v>1834</v>
      </c>
      <c r="B541" s="210" t="s">
        <v>1915</v>
      </c>
      <c r="C541" s="211" t="s">
        <v>1916</v>
      </c>
      <c r="D541" s="212">
        <v>1</v>
      </c>
      <c r="E541" s="212"/>
      <c r="F541" s="212"/>
      <c r="G541" s="212"/>
      <c r="H541" s="212"/>
      <c r="I541" s="212"/>
      <c r="J541" s="212"/>
      <c r="K541" s="212"/>
      <c r="L541" s="212"/>
      <c r="M541" s="212">
        <f t="shared" si="8"/>
        <v>1</v>
      </c>
      <c r="N541" s="213" t="s">
        <v>827</v>
      </c>
      <c r="O541" s="210"/>
      <c r="P541" s="214" t="s">
        <v>1917</v>
      </c>
    </row>
    <row r="542" spans="1:16" s="199" customFormat="1">
      <c r="A542" s="209" t="s">
        <v>1834</v>
      </c>
      <c r="B542" s="210" t="s">
        <v>1918</v>
      </c>
      <c r="C542" s="211" t="s">
        <v>1919</v>
      </c>
      <c r="D542" s="212"/>
      <c r="E542" s="212"/>
      <c r="F542" s="212"/>
      <c r="G542" s="212"/>
      <c r="H542" s="212"/>
      <c r="I542" s="212"/>
      <c r="J542" s="212"/>
      <c r="K542" s="212"/>
      <c r="L542" s="212"/>
      <c r="M542" s="212">
        <f t="shared" si="8"/>
        <v>0</v>
      </c>
      <c r="N542" s="213" t="s">
        <v>844</v>
      </c>
      <c r="O542" s="210"/>
      <c r="P542" s="214"/>
    </row>
    <row r="543" spans="1:16" s="199" customFormat="1">
      <c r="A543" s="209" t="s">
        <v>1834</v>
      </c>
      <c r="B543" s="210" t="s">
        <v>1920</v>
      </c>
      <c r="C543" s="211" t="s">
        <v>1921</v>
      </c>
      <c r="D543" s="212"/>
      <c r="E543" s="212"/>
      <c r="F543" s="212">
        <v>1</v>
      </c>
      <c r="G543" s="212"/>
      <c r="H543" s="212"/>
      <c r="I543" s="212"/>
      <c r="J543" s="212"/>
      <c r="K543" s="212">
        <v>1</v>
      </c>
      <c r="L543" s="212"/>
      <c r="M543" s="212">
        <f t="shared" si="8"/>
        <v>2</v>
      </c>
      <c r="N543" s="213" t="s">
        <v>1182</v>
      </c>
      <c r="O543" s="210"/>
      <c r="P543" s="214"/>
    </row>
    <row r="544" spans="1:16" s="199" customFormat="1">
      <c r="A544" s="209" t="s">
        <v>1834</v>
      </c>
      <c r="B544" s="210" t="s">
        <v>1922</v>
      </c>
      <c r="C544" s="211" t="s">
        <v>1923</v>
      </c>
      <c r="D544" s="212"/>
      <c r="E544" s="212"/>
      <c r="F544" s="212">
        <v>1</v>
      </c>
      <c r="G544" s="212"/>
      <c r="H544" s="212"/>
      <c r="I544" s="212"/>
      <c r="J544" s="212"/>
      <c r="K544" s="212">
        <v>1</v>
      </c>
      <c r="L544" s="212"/>
      <c r="M544" s="212">
        <f t="shared" si="8"/>
        <v>2</v>
      </c>
      <c r="N544" s="213" t="s">
        <v>1924</v>
      </c>
      <c r="O544" s="210"/>
      <c r="P544" s="214"/>
    </row>
    <row r="545" spans="1:16" s="199" customFormat="1">
      <c r="A545" s="209" t="s">
        <v>1834</v>
      </c>
      <c r="B545" s="210" t="s">
        <v>1925</v>
      </c>
      <c r="C545" s="211" t="s">
        <v>1926</v>
      </c>
      <c r="D545" s="212"/>
      <c r="E545" s="212"/>
      <c r="F545" s="212"/>
      <c r="G545" s="212"/>
      <c r="H545" s="212"/>
      <c r="I545" s="212"/>
      <c r="J545" s="212"/>
      <c r="K545" s="212">
        <v>1</v>
      </c>
      <c r="L545" s="212"/>
      <c r="M545" s="212">
        <f t="shared" si="8"/>
        <v>1</v>
      </c>
      <c r="N545" s="213" t="s">
        <v>820</v>
      </c>
      <c r="O545" s="210"/>
      <c r="P545" s="214"/>
    </row>
    <row r="546" spans="1:16" s="199" customFormat="1">
      <c r="A546" s="209" t="s">
        <v>1834</v>
      </c>
      <c r="B546" s="210" t="s">
        <v>1927</v>
      </c>
      <c r="C546" s="211" t="s">
        <v>1928</v>
      </c>
      <c r="D546" s="212"/>
      <c r="E546" s="212"/>
      <c r="F546" s="212"/>
      <c r="G546" s="212"/>
      <c r="H546" s="212"/>
      <c r="I546" s="212"/>
      <c r="J546" s="212"/>
      <c r="K546" s="212">
        <v>1</v>
      </c>
      <c r="L546" s="212"/>
      <c r="M546" s="212">
        <f t="shared" si="8"/>
        <v>1</v>
      </c>
      <c r="N546" s="213" t="s">
        <v>820</v>
      </c>
      <c r="O546" s="210"/>
      <c r="P546" s="214"/>
    </row>
    <row r="547" spans="1:16" s="199" customFormat="1" ht="38.25">
      <c r="A547" s="209" t="s">
        <v>1929</v>
      </c>
      <c r="B547" s="210" t="s">
        <v>1930</v>
      </c>
      <c r="C547" s="211" t="s">
        <v>1931</v>
      </c>
      <c r="D547" s="212">
        <v>1</v>
      </c>
      <c r="E547" s="212"/>
      <c r="F547" s="212">
        <v>1</v>
      </c>
      <c r="G547" s="212"/>
      <c r="H547" s="212"/>
      <c r="I547" s="212"/>
      <c r="J547" s="212"/>
      <c r="K547" s="212"/>
      <c r="L547" s="212"/>
      <c r="M547" s="212">
        <f t="shared" si="8"/>
        <v>2</v>
      </c>
      <c r="N547" s="213" t="s">
        <v>847</v>
      </c>
      <c r="O547" s="210" t="s">
        <v>841</v>
      </c>
      <c r="P547" s="214" t="s">
        <v>817</v>
      </c>
    </row>
    <row r="548" spans="1:16" s="199" customFormat="1">
      <c r="A548" s="209" t="s">
        <v>1929</v>
      </c>
      <c r="B548" s="210" t="s">
        <v>1932</v>
      </c>
      <c r="C548" s="211" t="s">
        <v>1933</v>
      </c>
      <c r="D548" s="212">
        <v>1</v>
      </c>
      <c r="E548" s="212">
        <v>1</v>
      </c>
      <c r="F548" s="212">
        <v>1</v>
      </c>
      <c r="G548" s="212"/>
      <c r="H548" s="212"/>
      <c r="I548" s="212"/>
      <c r="J548" s="212"/>
      <c r="K548" s="212"/>
      <c r="L548" s="212">
        <v>1</v>
      </c>
      <c r="M548" s="212">
        <f t="shared" si="8"/>
        <v>4</v>
      </c>
      <c r="N548" s="213" t="s">
        <v>823</v>
      </c>
      <c r="O548" s="210"/>
      <c r="P548" s="214" t="s">
        <v>834</v>
      </c>
    </row>
    <row r="549" spans="1:16" s="199" customFormat="1">
      <c r="A549" s="209" t="s">
        <v>1929</v>
      </c>
      <c r="B549" s="210" t="s">
        <v>1934</v>
      </c>
      <c r="C549" s="211" t="s">
        <v>1935</v>
      </c>
      <c r="D549" s="212"/>
      <c r="E549" s="212"/>
      <c r="F549" s="212"/>
      <c r="G549" s="212"/>
      <c r="H549" s="212"/>
      <c r="I549" s="212"/>
      <c r="J549" s="212"/>
      <c r="K549" s="212">
        <v>1</v>
      </c>
      <c r="L549" s="212"/>
      <c r="M549" s="212">
        <f t="shared" si="8"/>
        <v>1</v>
      </c>
      <c r="N549" s="213" t="s">
        <v>844</v>
      </c>
      <c r="O549" s="210"/>
      <c r="P549" s="214"/>
    </row>
    <row r="550" spans="1:16" s="199" customFormat="1" ht="13.5" thickBot="1">
      <c r="A550" s="215" t="s">
        <v>1929</v>
      </c>
      <c r="B550" s="216" t="s">
        <v>1934</v>
      </c>
      <c r="C550" s="217" t="s">
        <v>1936</v>
      </c>
      <c r="D550" s="218"/>
      <c r="E550" s="218"/>
      <c r="F550" s="218">
        <v>1</v>
      </c>
      <c r="G550" s="218"/>
      <c r="H550" s="218"/>
      <c r="I550" s="218"/>
      <c r="J550" s="218"/>
      <c r="K550" s="218">
        <v>1</v>
      </c>
      <c r="L550" s="218"/>
      <c r="M550" s="218">
        <f t="shared" si="8"/>
        <v>2</v>
      </c>
      <c r="N550" s="219" t="s">
        <v>820</v>
      </c>
      <c r="O550" s="216"/>
      <c r="P550" s="220"/>
    </row>
    <row r="551" spans="1:16" ht="13.5" thickTop="1"/>
  </sheetData>
  <sheetProtection password="F83F" sheet="1" objects="1" scenarios="1"/>
  <mergeCells count="4">
    <mergeCell ref="A1:P1"/>
    <mergeCell ref="A2:P2"/>
    <mergeCell ref="A4:P4"/>
    <mergeCell ref="A5:P5"/>
  </mergeCells>
  <conditionalFormatting sqref="C9:C65538 C6:C7">
    <cfRule type="duplicateValues" dxfId="7" priority="3" stopIfTrue="1"/>
  </conditionalFormatting>
  <conditionalFormatting sqref="A4:A6">
    <cfRule type="duplicateValues" dxfId="6" priority="5" stopIfTrue="1"/>
  </conditionalFormatting>
  <printOptions horizontalCentered="1"/>
  <pageMargins left="0.7" right="0.7" top="0.75" bottom="0.75" header="0.3" footer="0.3"/>
  <pageSetup scale="77" orientation="landscape" r:id="rId1"/>
  <rowBreaks count="17" manualBreakCount="17">
    <brk id="38" max="16383" man="1"/>
    <brk id="70" max="16383" man="1"/>
    <brk id="102" max="16383" man="1"/>
    <brk id="133" max="16383" man="1"/>
    <brk id="165" max="16383" man="1"/>
    <brk id="194" max="16383" man="1"/>
    <brk id="226" max="16383" man="1"/>
    <brk id="258" max="16383" man="1"/>
    <brk id="282" max="16383" man="1"/>
    <brk id="313" max="16383" man="1"/>
    <brk id="345" max="16383" man="1"/>
    <brk id="372" max="16383" man="1"/>
    <brk id="400" max="16383" man="1"/>
    <brk id="429" max="16383" man="1"/>
    <brk id="461" max="16383" man="1"/>
    <brk id="488" max="16383" man="1"/>
    <brk id="519"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codeName="Sheet5" enableFormatConditionsCalculation="0"/>
  <dimension ref="A1:O2025"/>
  <sheetViews>
    <sheetView zoomScaleNormal="100" zoomScalePageLayoutView="125" workbookViewId="0">
      <selection activeCell="A5" sqref="A5:O5"/>
    </sheetView>
  </sheetViews>
  <sheetFormatPr defaultColWidth="9" defaultRowHeight="12.75"/>
  <cols>
    <col min="1" max="1" width="39.1640625" style="28" customWidth="1"/>
    <col min="2" max="2" width="33.6640625" style="28" customWidth="1"/>
    <col min="3" max="10" width="5.6640625" style="28" customWidth="1"/>
    <col min="11" max="11" width="6.6640625" style="28" customWidth="1"/>
    <col min="12" max="12" width="21.83203125" style="28" customWidth="1"/>
    <col min="13" max="13" width="12.6640625" style="28" customWidth="1"/>
    <col min="14" max="14" width="28.1640625" style="28" customWidth="1"/>
    <col min="15" max="15" width="10" style="28" customWidth="1"/>
    <col min="16" max="16384" width="9" style="26"/>
  </cols>
  <sheetData>
    <row r="1" spans="1:15" s="173" customFormat="1" ht="30" customHeight="1" thickTop="1" thickBot="1">
      <c r="A1" s="734" t="s">
        <v>6173</v>
      </c>
      <c r="B1" s="735"/>
      <c r="C1" s="735"/>
      <c r="D1" s="735"/>
      <c r="E1" s="735"/>
      <c r="F1" s="735"/>
      <c r="G1" s="735"/>
      <c r="H1" s="735"/>
      <c r="I1" s="735"/>
      <c r="J1" s="735"/>
      <c r="K1" s="735"/>
      <c r="L1" s="735"/>
      <c r="M1" s="735"/>
      <c r="N1" s="735"/>
      <c r="O1" s="736"/>
    </row>
    <row r="2" spans="1:15" s="174" customFormat="1" ht="24" customHeight="1" thickBot="1">
      <c r="A2" s="737" t="s">
        <v>6174</v>
      </c>
      <c r="B2" s="738"/>
      <c r="C2" s="738"/>
      <c r="D2" s="738"/>
      <c r="E2" s="738"/>
      <c r="F2" s="738"/>
      <c r="G2" s="738"/>
      <c r="H2" s="738"/>
      <c r="I2" s="738"/>
      <c r="J2" s="738"/>
      <c r="K2" s="738"/>
      <c r="L2" s="738"/>
      <c r="M2" s="738"/>
      <c r="N2" s="738"/>
      <c r="O2" s="739"/>
    </row>
    <row r="3" spans="1:15" ht="12.75" customHeight="1" thickTop="1">
      <c r="A3" s="177"/>
      <c r="B3" s="177"/>
      <c r="C3" s="177"/>
      <c r="D3" s="177"/>
      <c r="E3" s="177"/>
      <c r="F3" s="177"/>
      <c r="G3" s="177"/>
      <c r="H3" s="177"/>
      <c r="I3" s="177"/>
      <c r="J3" s="177"/>
      <c r="K3" s="177"/>
      <c r="L3" s="177"/>
      <c r="M3" s="177"/>
      <c r="N3" s="177"/>
      <c r="O3" s="177"/>
    </row>
    <row r="4" spans="1:15" s="175" customFormat="1" ht="37.35" customHeight="1">
      <c r="A4" s="740" t="s">
        <v>6175</v>
      </c>
      <c r="B4" s="740"/>
      <c r="C4" s="740"/>
      <c r="D4" s="740"/>
      <c r="E4" s="740"/>
      <c r="F4" s="740"/>
      <c r="G4" s="740"/>
      <c r="H4" s="740"/>
      <c r="I4" s="740"/>
      <c r="J4" s="740"/>
      <c r="K4" s="740"/>
      <c r="L4" s="740"/>
      <c r="M4" s="740"/>
      <c r="N4" s="740"/>
      <c r="O4" s="740"/>
    </row>
    <row r="5" spans="1:15" s="175" customFormat="1" ht="30" customHeight="1">
      <c r="A5" s="741" t="s">
        <v>798</v>
      </c>
      <c r="B5" s="741"/>
      <c r="C5" s="741"/>
      <c r="D5" s="741"/>
      <c r="E5" s="741"/>
      <c r="F5" s="741"/>
      <c r="G5" s="741"/>
      <c r="H5" s="741"/>
      <c r="I5" s="741"/>
      <c r="J5" s="741"/>
      <c r="K5" s="741"/>
      <c r="L5" s="741"/>
      <c r="M5" s="741"/>
      <c r="N5" s="741"/>
      <c r="O5" s="741"/>
    </row>
    <row r="6" spans="1:15" ht="12.75" customHeight="1">
      <c r="A6" s="178"/>
      <c r="B6" s="178"/>
      <c r="C6" s="178"/>
      <c r="D6" s="178"/>
      <c r="E6" s="178"/>
      <c r="F6" s="178"/>
      <c r="G6" s="178"/>
      <c r="H6" s="178"/>
      <c r="I6" s="178"/>
      <c r="J6" s="178"/>
      <c r="K6" s="178"/>
      <c r="L6" s="178"/>
      <c r="M6" s="178"/>
      <c r="N6" s="179"/>
      <c r="O6" s="179"/>
    </row>
    <row r="7" spans="1:15" ht="12.75" customHeight="1" thickBot="1">
      <c r="A7" s="178"/>
      <c r="B7" s="178"/>
      <c r="C7" s="178"/>
      <c r="D7" s="178"/>
      <c r="E7" s="178"/>
      <c r="F7" s="178"/>
      <c r="G7" s="178"/>
      <c r="H7" s="178"/>
      <c r="I7" s="178"/>
      <c r="J7" s="178"/>
      <c r="K7" s="178"/>
      <c r="L7" s="178"/>
      <c r="M7" s="178"/>
      <c r="N7" s="179"/>
      <c r="O7" s="179"/>
    </row>
    <row r="8" spans="1:15" s="176" customFormat="1" ht="63.75" customHeight="1" thickTop="1" thickBot="1">
      <c r="A8" s="180" t="s">
        <v>88</v>
      </c>
      <c r="B8" s="181" t="s">
        <v>89</v>
      </c>
      <c r="C8" s="181" t="s">
        <v>800</v>
      </c>
      <c r="D8" s="181" t="s">
        <v>801</v>
      </c>
      <c r="E8" s="181" t="s">
        <v>802</v>
      </c>
      <c r="F8" s="181" t="s">
        <v>803</v>
      </c>
      <c r="G8" s="181" t="s">
        <v>805</v>
      </c>
      <c r="H8" s="181" t="s">
        <v>806</v>
      </c>
      <c r="I8" s="181" t="s">
        <v>807</v>
      </c>
      <c r="J8" s="181" t="s">
        <v>808</v>
      </c>
      <c r="K8" s="181" t="s">
        <v>809</v>
      </c>
      <c r="L8" s="181" t="s">
        <v>90</v>
      </c>
      <c r="M8" s="181" t="s">
        <v>810</v>
      </c>
      <c r="N8" s="181" t="s">
        <v>811</v>
      </c>
      <c r="O8" s="182" t="s">
        <v>812</v>
      </c>
    </row>
    <row r="9" spans="1:15" s="174" customFormat="1">
      <c r="A9" s="183" t="s">
        <v>1937</v>
      </c>
      <c r="B9" s="184" t="s">
        <v>1938</v>
      </c>
      <c r="C9" s="185">
        <v>1</v>
      </c>
      <c r="D9" s="185"/>
      <c r="E9" s="185"/>
      <c r="F9" s="185"/>
      <c r="G9" s="185"/>
      <c r="H9" s="185"/>
      <c r="I9" s="185"/>
      <c r="J9" s="185"/>
      <c r="K9" s="185">
        <f t="shared" ref="K9:K72" si="0">SUM(C9:J9)</f>
        <v>1</v>
      </c>
      <c r="L9" s="184"/>
      <c r="M9" s="184" t="s">
        <v>816</v>
      </c>
      <c r="N9" s="184"/>
      <c r="O9" s="186"/>
    </row>
    <row r="10" spans="1:15" s="174" customFormat="1">
      <c r="A10" s="187" t="s">
        <v>1939</v>
      </c>
      <c r="B10" s="188" t="s">
        <v>1940</v>
      </c>
      <c r="C10" s="189"/>
      <c r="D10" s="189"/>
      <c r="E10" s="189"/>
      <c r="F10" s="189"/>
      <c r="G10" s="189"/>
      <c r="H10" s="189">
        <v>1</v>
      </c>
      <c r="I10" s="189"/>
      <c r="J10" s="189"/>
      <c r="K10" s="189">
        <f t="shared" si="0"/>
        <v>1</v>
      </c>
      <c r="L10" s="188" t="s">
        <v>1941</v>
      </c>
      <c r="M10" s="188" t="s">
        <v>885</v>
      </c>
      <c r="N10" s="188"/>
      <c r="O10" s="190"/>
    </row>
    <row r="11" spans="1:15" s="174" customFormat="1">
      <c r="A11" s="187" t="s">
        <v>1942</v>
      </c>
      <c r="B11" s="188" t="s">
        <v>1943</v>
      </c>
      <c r="C11" s="189"/>
      <c r="D11" s="189"/>
      <c r="E11" s="189"/>
      <c r="F11" s="189"/>
      <c r="G11" s="189">
        <v>1</v>
      </c>
      <c r="H11" s="189"/>
      <c r="I11" s="189">
        <v>1</v>
      </c>
      <c r="J11" s="189"/>
      <c r="K11" s="189">
        <f t="shared" si="0"/>
        <v>2</v>
      </c>
      <c r="L11" s="188" t="s">
        <v>1941</v>
      </c>
      <c r="M11" s="188" t="s">
        <v>823</v>
      </c>
      <c r="N11" s="188"/>
      <c r="O11" s="190"/>
    </row>
    <row r="12" spans="1:15" s="174" customFormat="1">
      <c r="A12" s="187" t="s">
        <v>1944</v>
      </c>
      <c r="B12" s="188" t="s">
        <v>1945</v>
      </c>
      <c r="C12" s="189"/>
      <c r="D12" s="189"/>
      <c r="E12" s="189"/>
      <c r="F12" s="189"/>
      <c r="G12" s="189"/>
      <c r="H12" s="189"/>
      <c r="I12" s="189">
        <v>1</v>
      </c>
      <c r="J12" s="189"/>
      <c r="K12" s="189">
        <f t="shared" si="0"/>
        <v>1</v>
      </c>
      <c r="L12" s="188" t="s">
        <v>1941</v>
      </c>
      <c r="M12" s="188" t="s">
        <v>861</v>
      </c>
      <c r="N12" s="188"/>
      <c r="O12" s="190"/>
    </row>
    <row r="13" spans="1:15" s="174" customFormat="1">
      <c r="A13" s="187" t="s">
        <v>1946</v>
      </c>
      <c r="B13" s="188" t="s">
        <v>1947</v>
      </c>
      <c r="C13" s="189"/>
      <c r="D13" s="189"/>
      <c r="E13" s="189"/>
      <c r="F13" s="189"/>
      <c r="G13" s="189"/>
      <c r="H13" s="189"/>
      <c r="I13" s="189">
        <v>1</v>
      </c>
      <c r="J13" s="189"/>
      <c r="K13" s="189">
        <f t="shared" si="0"/>
        <v>1</v>
      </c>
      <c r="L13" s="188" t="s">
        <v>1941</v>
      </c>
      <c r="M13" s="188" t="s">
        <v>861</v>
      </c>
      <c r="N13" s="188"/>
      <c r="O13" s="190"/>
    </row>
    <row r="14" spans="1:15" s="174" customFormat="1">
      <c r="A14" s="187" t="s">
        <v>1948</v>
      </c>
      <c r="B14" s="188" t="s">
        <v>1949</v>
      </c>
      <c r="C14" s="189"/>
      <c r="D14" s="189"/>
      <c r="E14" s="189"/>
      <c r="F14" s="189"/>
      <c r="G14" s="189"/>
      <c r="H14" s="189"/>
      <c r="I14" s="189">
        <v>1</v>
      </c>
      <c r="J14" s="189"/>
      <c r="K14" s="189">
        <f t="shared" si="0"/>
        <v>1</v>
      </c>
      <c r="L14" s="188" t="s">
        <v>94</v>
      </c>
      <c r="M14" s="188" t="s">
        <v>1950</v>
      </c>
      <c r="N14" s="188"/>
      <c r="O14" s="190"/>
    </row>
    <row r="15" spans="1:15" s="174" customFormat="1">
      <c r="A15" s="187" t="s">
        <v>1951</v>
      </c>
      <c r="B15" s="188" t="s">
        <v>1952</v>
      </c>
      <c r="C15" s="189">
        <v>1</v>
      </c>
      <c r="D15" s="189"/>
      <c r="E15" s="189"/>
      <c r="F15" s="189"/>
      <c r="G15" s="189"/>
      <c r="H15" s="189"/>
      <c r="I15" s="189"/>
      <c r="J15" s="189"/>
      <c r="K15" s="189">
        <f t="shared" si="0"/>
        <v>1</v>
      </c>
      <c r="L15" s="188" t="s">
        <v>554</v>
      </c>
      <c r="M15" s="188" t="s">
        <v>847</v>
      </c>
      <c r="N15" s="188"/>
      <c r="O15" s="190"/>
    </row>
    <row r="16" spans="1:15" s="174" customFormat="1">
      <c r="A16" s="187" t="s">
        <v>1953</v>
      </c>
      <c r="B16" s="188" t="s">
        <v>1954</v>
      </c>
      <c r="C16" s="189"/>
      <c r="D16" s="189"/>
      <c r="E16" s="189"/>
      <c r="F16" s="189"/>
      <c r="G16" s="189"/>
      <c r="H16" s="189"/>
      <c r="I16" s="189">
        <v>1</v>
      </c>
      <c r="J16" s="189"/>
      <c r="K16" s="189">
        <f t="shared" si="0"/>
        <v>1</v>
      </c>
      <c r="L16" s="188" t="s">
        <v>102</v>
      </c>
      <c r="M16" s="188" t="s">
        <v>1182</v>
      </c>
      <c r="N16" s="188"/>
      <c r="O16" s="190"/>
    </row>
    <row r="17" spans="1:15" s="174" customFormat="1">
      <c r="A17" s="187" t="s">
        <v>1955</v>
      </c>
      <c r="B17" s="188" t="s">
        <v>1956</v>
      </c>
      <c r="C17" s="189"/>
      <c r="D17" s="189"/>
      <c r="E17" s="189"/>
      <c r="F17" s="189"/>
      <c r="G17" s="189">
        <v>1</v>
      </c>
      <c r="H17" s="189">
        <v>1</v>
      </c>
      <c r="I17" s="189">
        <v>1</v>
      </c>
      <c r="J17" s="189"/>
      <c r="K17" s="189">
        <f t="shared" si="0"/>
        <v>3</v>
      </c>
      <c r="L17" s="188" t="s">
        <v>110</v>
      </c>
      <c r="M17" s="188" t="s">
        <v>823</v>
      </c>
      <c r="N17" s="188"/>
      <c r="O17" s="190"/>
    </row>
    <row r="18" spans="1:15" s="174" customFormat="1">
      <c r="A18" s="187" t="s">
        <v>1957</v>
      </c>
      <c r="B18" s="188" t="s">
        <v>1958</v>
      </c>
      <c r="C18" s="189">
        <v>1</v>
      </c>
      <c r="D18" s="189"/>
      <c r="E18" s="189"/>
      <c r="F18" s="189"/>
      <c r="G18" s="189"/>
      <c r="H18" s="189"/>
      <c r="I18" s="189"/>
      <c r="J18" s="189"/>
      <c r="K18" s="189">
        <f t="shared" si="0"/>
        <v>1</v>
      </c>
      <c r="L18" s="188" t="s">
        <v>110</v>
      </c>
      <c r="M18" s="188" t="s">
        <v>847</v>
      </c>
      <c r="N18" s="188"/>
      <c r="O18" s="190"/>
    </row>
    <row r="19" spans="1:15" s="174" customFormat="1">
      <c r="A19" s="187" t="s">
        <v>1959</v>
      </c>
      <c r="B19" s="188" t="s">
        <v>1960</v>
      </c>
      <c r="C19" s="189"/>
      <c r="D19" s="189">
        <v>1</v>
      </c>
      <c r="E19" s="189">
        <v>1</v>
      </c>
      <c r="F19" s="189"/>
      <c r="G19" s="189"/>
      <c r="H19" s="189"/>
      <c r="I19" s="189"/>
      <c r="J19" s="189"/>
      <c r="K19" s="189">
        <f t="shared" si="0"/>
        <v>2</v>
      </c>
      <c r="L19" s="188" t="s">
        <v>110</v>
      </c>
      <c r="M19" s="188" t="s">
        <v>847</v>
      </c>
      <c r="N19" s="188"/>
      <c r="O19" s="190"/>
    </row>
    <row r="20" spans="1:15" s="174" customFormat="1">
      <c r="A20" s="187" t="s">
        <v>1961</v>
      </c>
      <c r="B20" s="188" t="s">
        <v>1962</v>
      </c>
      <c r="C20" s="189"/>
      <c r="D20" s="189"/>
      <c r="E20" s="189"/>
      <c r="F20" s="189"/>
      <c r="G20" s="189"/>
      <c r="H20" s="189"/>
      <c r="I20" s="189">
        <v>1</v>
      </c>
      <c r="J20" s="189"/>
      <c r="K20" s="189">
        <f t="shared" si="0"/>
        <v>1</v>
      </c>
      <c r="L20" s="188" t="s">
        <v>110</v>
      </c>
      <c r="M20" s="188" t="s">
        <v>844</v>
      </c>
      <c r="N20" s="188"/>
      <c r="O20" s="190"/>
    </row>
    <row r="21" spans="1:15" s="174" customFormat="1">
      <c r="A21" s="187" t="s">
        <v>1963</v>
      </c>
      <c r="B21" s="188" t="s">
        <v>1964</v>
      </c>
      <c r="C21" s="189"/>
      <c r="D21" s="189">
        <v>1</v>
      </c>
      <c r="E21" s="189"/>
      <c r="F21" s="189"/>
      <c r="G21" s="189"/>
      <c r="H21" s="189"/>
      <c r="I21" s="189"/>
      <c r="J21" s="189"/>
      <c r="K21" s="189">
        <f t="shared" si="0"/>
        <v>1</v>
      </c>
      <c r="L21" s="188" t="s">
        <v>110</v>
      </c>
      <c r="M21" s="188" t="s">
        <v>827</v>
      </c>
      <c r="N21" s="188"/>
      <c r="O21" s="190"/>
    </row>
    <row r="22" spans="1:15" s="174" customFormat="1">
      <c r="A22" s="187" t="s">
        <v>1965</v>
      </c>
      <c r="B22" s="188" t="s">
        <v>1966</v>
      </c>
      <c r="C22" s="189"/>
      <c r="D22" s="189">
        <v>1</v>
      </c>
      <c r="E22" s="189">
        <v>1</v>
      </c>
      <c r="F22" s="189"/>
      <c r="G22" s="189"/>
      <c r="H22" s="189"/>
      <c r="I22" s="189"/>
      <c r="J22" s="189"/>
      <c r="K22" s="189">
        <f t="shared" si="0"/>
        <v>2</v>
      </c>
      <c r="L22" s="188" t="s">
        <v>256</v>
      </c>
      <c r="M22" s="188" t="s">
        <v>847</v>
      </c>
      <c r="N22" s="188"/>
      <c r="O22" s="190"/>
    </row>
    <row r="23" spans="1:15" s="174" customFormat="1">
      <c r="A23" s="187" t="s">
        <v>1967</v>
      </c>
      <c r="B23" s="188" t="s">
        <v>1966</v>
      </c>
      <c r="C23" s="189"/>
      <c r="D23" s="189"/>
      <c r="E23" s="189">
        <v>1</v>
      </c>
      <c r="F23" s="189"/>
      <c r="G23" s="189"/>
      <c r="H23" s="189"/>
      <c r="I23" s="189"/>
      <c r="J23" s="189"/>
      <c r="K23" s="189">
        <f t="shared" si="0"/>
        <v>1</v>
      </c>
      <c r="L23" s="188" t="s">
        <v>256</v>
      </c>
      <c r="M23" s="188" t="s">
        <v>1968</v>
      </c>
      <c r="N23" s="188"/>
      <c r="O23" s="190"/>
    </row>
    <row r="24" spans="1:15" s="174" customFormat="1">
      <c r="A24" s="187" t="s">
        <v>1969</v>
      </c>
      <c r="B24" s="188" t="s">
        <v>1970</v>
      </c>
      <c r="C24" s="189"/>
      <c r="D24" s="189"/>
      <c r="E24" s="189"/>
      <c r="F24" s="189"/>
      <c r="G24" s="189"/>
      <c r="H24" s="189"/>
      <c r="I24" s="189">
        <v>1</v>
      </c>
      <c r="J24" s="189"/>
      <c r="K24" s="189">
        <f t="shared" si="0"/>
        <v>1</v>
      </c>
      <c r="L24" s="188"/>
      <c r="M24" s="188" t="s">
        <v>1950</v>
      </c>
      <c r="N24" s="188"/>
      <c r="O24" s="190"/>
    </row>
    <row r="25" spans="1:15" s="174" customFormat="1">
      <c r="A25" s="187" t="s">
        <v>1971</v>
      </c>
      <c r="B25" s="188" t="s">
        <v>1972</v>
      </c>
      <c r="C25" s="189"/>
      <c r="D25" s="189"/>
      <c r="E25" s="189"/>
      <c r="F25" s="189"/>
      <c r="G25" s="189"/>
      <c r="H25" s="189"/>
      <c r="I25" s="189">
        <v>1</v>
      </c>
      <c r="J25" s="189"/>
      <c r="K25" s="189">
        <f t="shared" si="0"/>
        <v>1</v>
      </c>
      <c r="L25" s="188"/>
      <c r="M25" s="188" t="s">
        <v>844</v>
      </c>
      <c r="N25" s="188"/>
      <c r="O25" s="190"/>
    </row>
    <row r="26" spans="1:15" s="174" customFormat="1">
      <c r="A26" s="187" t="s">
        <v>1973</v>
      </c>
      <c r="B26" s="188" t="s">
        <v>1974</v>
      </c>
      <c r="C26" s="189">
        <v>1</v>
      </c>
      <c r="D26" s="189"/>
      <c r="E26" s="189"/>
      <c r="F26" s="189"/>
      <c r="G26" s="189"/>
      <c r="H26" s="189"/>
      <c r="I26" s="189"/>
      <c r="J26" s="189"/>
      <c r="K26" s="189">
        <f t="shared" si="0"/>
        <v>1</v>
      </c>
      <c r="L26" s="188" t="s">
        <v>393</v>
      </c>
      <c r="M26" s="188" t="s">
        <v>823</v>
      </c>
      <c r="N26" s="188"/>
      <c r="O26" s="190"/>
    </row>
    <row r="27" spans="1:15" s="174" customFormat="1">
      <c r="A27" s="187" t="s">
        <v>1975</v>
      </c>
      <c r="B27" s="188" t="s">
        <v>1976</v>
      </c>
      <c r="C27" s="189"/>
      <c r="D27" s="189">
        <v>1</v>
      </c>
      <c r="E27" s="189"/>
      <c r="F27" s="189"/>
      <c r="G27" s="189"/>
      <c r="H27" s="189"/>
      <c r="I27" s="189"/>
      <c r="J27" s="189">
        <v>1</v>
      </c>
      <c r="K27" s="189">
        <f t="shared" si="0"/>
        <v>2</v>
      </c>
      <c r="L27" s="188" t="s">
        <v>554</v>
      </c>
      <c r="M27" s="188" t="s">
        <v>823</v>
      </c>
      <c r="N27" s="188"/>
      <c r="O27" s="190"/>
    </row>
    <row r="28" spans="1:15" s="174" customFormat="1">
      <c r="A28" s="187" t="s">
        <v>1977</v>
      </c>
      <c r="B28" s="188" t="s">
        <v>1978</v>
      </c>
      <c r="C28" s="189"/>
      <c r="D28" s="189"/>
      <c r="E28" s="189"/>
      <c r="F28" s="189"/>
      <c r="G28" s="189"/>
      <c r="H28" s="189"/>
      <c r="I28" s="189">
        <v>1</v>
      </c>
      <c r="J28" s="189"/>
      <c r="K28" s="189">
        <f t="shared" si="0"/>
        <v>1</v>
      </c>
      <c r="L28" s="188" t="s">
        <v>554</v>
      </c>
      <c r="M28" s="188" t="s">
        <v>1182</v>
      </c>
      <c r="N28" s="188"/>
      <c r="O28" s="190"/>
    </row>
    <row r="29" spans="1:15" s="174" customFormat="1">
      <c r="A29" s="187" t="s">
        <v>1979</v>
      </c>
      <c r="B29" s="188" t="s">
        <v>1980</v>
      </c>
      <c r="C29" s="189"/>
      <c r="D29" s="189"/>
      <c r="E29" s="189">
        <v>1</v>
      </c>
      <c r="F29" s="189"/>
      <c r="G29" s="189"/>
      <c r="H29" s="189"/>
      <c r="I29" s="189"/>
      <c r="J29" s="189"/>
      <c r="K29" s="189">
        <f t="shared" si="0"/>
        <v>1</v>
      </c>
      <c r="L29" s="188" t="s">
        <v>554</v>
      </c>
      <c r="M29" s="188" t="s">
        <v>1981</v>
      </c>
      <c r="N29" s="188"/>
      <c r="O29" s="190"/>
    </row>
    <row r="30" spans="1:15" s="174" customFormat="1">
      <c r="A30" s="187" t="s">
        <v>1982</v>
      </c>
      <c r="B30" s="188" t="s">
        <v>1983</v>
      </c>
      <c r="C30" s="189">
        <v>1</v>
      </c>
      <c r="D30" s="189"/>
      <c r="E30" s="189"/>
      <c r="F30" s="189"/>
      <c r="G30" s="189"/>
      <c r="H30" s="189"/>
      <c r="I30" s="189"/>
      <c r="J30" s="189"/>
      <c r="K30" s="189">
        <f t="shared" si="0"/>
        <v>1</v>
      </c>
      <c r="L30" s="188" t="s">
        <v>637</v>
      </c>
      <c r="M30" s="188" t="s">
        <v>827</v>
      </c>
      <c r="N30" s="188"/>
      <c r="O30" s="190"/>
    </row>
    <row r="31" spans="1:15" s="174" customFormat="1">
      <c r="A31" s="187" t="s">
        <v>1984</v>
      </c>
      <c r="B31" s="188" t="s">
        <v>1985</v>
      </c>
      <c r="C31" s="189">
        <v>1</v>
      </c>
      <c r="D31" s="189"/>
      <c r="E31" s="189"/>
      <c r="F31" s="189"/>
      <c r="G31" s="189"/>
      <c r="H31" s="189"/>
      <c r="I31" s="189"/>
      <c r="J31" s="189"/>
      <c r="K31" s="189">
        <f t="shared" si="0"/>
        <v>1</v>
      </c>
      <c r="L31" s="188" t="s">
        <v>106</v>
      </c>
      <c r="M31" s="188" t="s">
        <v>816</v>
      </c>
      <c r="N31" s="188"/>
      <c r="O31" s="190"/>
    </row>
    <row r="32" spans="1:15" s="174" customFormat="1">
      <c r="A32" s="187" t="s">
        <v>1986</v>
      </c>
      <c r="B32" s="188" t="s">
        <v>1987</v>
      </c>
      <c r="C32" s="189"/>
      <c r="D32" s="189"/>
      <c r="E32" s="189">
        <v>1</v>
      </c>
      <c r="F32" s="189"/>
      <c r="G32" s="189"/>
      <c r="H32" s="189"/>
      <c r="I32" s="189"/>
      <c r="J32" s="189"/>
      <c r="K32" s="189">
        <f t="shared" si="0"/>
        <v>1</v>
      </c>
      <c r="L32" s="188" t="s">
        <v>106</v>
      </c>
      <c r="M32" s="188" t="s">
        <v>861</v>
      </c>
      <c r="N32" s="188"/>
      <c r="O32" s="190"/>
    </row>
    <row r="33" spans="1:15" s="174" customFormat="1">
      <c r="A33" s="187" t="s">
        <v>1988</v>
      </c>
      <c r="B33" s="188" t="s">
        <v>1989</v>
      </c>
      <c r="C33" s="189">
        <v>1</v>
      </c>
      <c r="D33" s="189"/>
      <c r="E33" s="189"/>
      <c r="F33" s="189"/>
      <c r="G33" s="189"/>
      <c r="H33" s="189"/>
      <c r="I33" s="189"/>
      <c r="J33" s="189"/>
      <c r="K33" s="189">
        <f t="shared" si="0"/>
        <v>1</v>
      </c>
      <c r="L33" s="188" t="s">
        <v>110</v>
      </c>
      <c r="M33" s="188" t="s">
        <v>816</v>
      </c>
      <c r="N33" s="188"/>
      <c r="O33" s="190"/>
    </row>
    <row r="34" spans="1:15" s="174" customFormat="1">
      <c r="A34" s="187" t="s">
        <v>1990</v>
      </c>
      <c r="B34" s="188" t="s">
        <v>1991</v>
      </c>
      <c r="C34" s="189">
        <v>1</v>
      </c>
      <c r="D34" s="189"/>
      <c r="E34" s="189"/>
      <c r="F34" s="189"/>
      <c r="G34" s="189"/>
      <c r="H34" s="189"/>
      <c r="I34" s="189"/>
      <c r="J34" s="189"/>
      <c r="K34" s="189">
        <f t="shared" si="0"/>
        <v>1</v>
      </c>
      <c r="L34" s="188" t="s">
        <v>110</v>
      </c>
      <c r="M34" s="188" t="s">
        <v>816</v>
      </c>
      <c r="N34" s="188"/>
      <c r="O34" s="190"/>
    </row>
    <row r="35" spans="1:15" s="174" customFormat="1">
      <c r="A35" s="187" t="s">
        <v>1992</v>
      </c>
      <c r="B35" s="188" t="s">
        <v>1993</v>
      </c>
      <c r="C35" s="189"/>
      <c r="D35" s="189">
        <v>1</v>
      </c>
      <c r="E35" s="189"/>
      <c r="F35" s="189"/>
      <c r="G35" s="189"/>
      <c r="H35" s="189"/>
      <c r="I35" s="189"/>
      <c r="J35" s="189"/>
      <c r="K35" s="189">
        <f t="shared" si="0"/>
        <v>1</v>
      </c>
      <c r="L35" s="188" t="s">
        <v>110</v>
      </c>
      <c r="M35" s="188" t="s">
        <v>816</v>
      </c>
      <c r="N35" s="188"/>
      <c r="O35" s="190"/>
    </row>
    <row r="36" spans="1:15" s="174" customFormat="1">
      <c r="A36" s="187" t="s">
        <v>1994</v>
      </c>
      <c r="B36" s="188" t="s">
        <v>1995</v>
      </c>
      <c r="C36" s="189"/>
      <c r="D36" s="189"/>
      <c r="E36" s="189">
        <v>1</v>
      </c>
      <c r="F36" s="189"/>
      <c r="G36" s="189"/>
      <c r="H36" s="189"/>
      <c r="I36" s="189"/>
      <c r="J36" s="189"/>
      <c r="K36" s="189">
        <f t="shared" si="0"/>
        <v>1</v>
      </c>
      <c r="L36" s="188" t="s">
        <v>110</v>
      </c>
      <c r="M36" s="188" t="s">
        <v>844</v>
      </c>
      <c r="N36" s="188"/>
      <c r="O36" s="190"/>
    </row>
    <row r="37" spans="1:15" s="174" customFormat="1">
      <c r="A37" s="187" t="s">
        <v>1996</v>
      </c>
      <c r="B37" s="188" t="s">
        <v>1997</v>
      </c>
      <c r="C37" s="189"/>
      <c r="D37" s="189"/>
      <c r="E37" s="189"/>
      <c r="F37" s="189"/>
      <c r="G37" s="189"/>
      <c r="H37" s="189">
        <v>1</v>
      </c>
      <c r="I37" s="189"/>
      <c r="J37" s="189"/>
      <c r="K37" s="189">
        <f t="shared" si="0"/>
        <v>1</v>
      </c>
      <c r="L37" s="188" t="s">
        <v>110</v>
      </c>
      <c r="M37" s="188" t="s">
        <v>885</v>
      </c>
      <c r="N37" s="188"/>
      <c r="O37" s="190"/>
    </row>
    <row r="38" spans="1:15" s="174" customFormat="1">
      <c r="A38" s="187" t="s">
        <v>1998</v>
      </c>
      <c r="B38" s="188" t="s">
        <v>1999</v>
      </c>
      <c r="C38" s="189"/>
      <c r="D38" s="189"/>
      <c r="E38" s="189"/>
      <c r="F38" s="189"/>
      <c r="G38" s="189"/>
      <c r="H38" s="189"/>
      <c r="I38" s="189">
        <v>1</v>
      </c>
      <c r="J38" s="189"/>
      <c r="K38" s="189">
        <f t="shared" si="0"/>
        <v>1</v>
      </c>
      <c r="L38" s="188" t="s">
        <v>264</v>
      </c>
      <c r="M38" s="188" t="s">
        <v>827</v>
      </c>
      <c r="N38" s="188"/>
      <c r="O38" s="190"/>
    </row>
    <row r="39" spans="1:15" s="174" customFormat="1">
      <c r="A39" s="187" t="s">
        <v>2000</v>
      </c>
      <c r="B39" s="188" t="s">
        <v>2001</v>
      </c>
      <c r="C39" s="189"/>
      <c r="D39" s="189"/>
      <c r="E39" s="189"/>
      <c r="F39" s="189"/>
      <c r="G39" s="189">
        <v>1</v>
      </c>
      <c r="H39" s="189"/>
      <c r="I39" s="189">
        <v>1</v>
      </c>
      <c r="J39" s="189"/>
      <c r="K39" s="189">
        <f t="shared" si="0"/>
        <v>2</v>
      </c>
      <c r="L39" s="188" t="s">
        <v>264</v>
      </c>
      <c r="M39" s="188" t="s">
        <v>847</v>
      </c>
      <c r="N39" s="188"/>
      <c r="O39" s="190"/>
    </row>
    <row r="40" spans="1:15" s="174" customFormat="1">
      <c r="A40" s="187" t="s">
        <v>2002</v>
      </c>
      <c r="B40" s="188" t="s">
        <v>2003</v>
      </c>
      <c r="C40" s="189"/>
      <c r="D40" s="189"/>
      <c r="E40" s="189"/>
      <c r="F40" s="189"/>
      <c r="G40" s="189"/>
      <c r="H40" s="189"/>
      <c r="I40" s="189">
        <v>1</v>
      </c>
      <c r="J40" s="189"/>
      <c r="K40" s="189">
        <f t="shared" si="0"/>
        <v>1</v>
      </c>
      <c r="L40" s="188" t="s">
        <v>264</v>
      </c>
      <c r="M40" s="188" t="s">
        <v>2004</v>
      </c>
      <c r="N40" s="188"/>
      <c r="O40" s="190"/>
    </row>
    <row r="41" spans="1:15" s="174" customFormat="1">
      <c r="A41" s="187" t="s">
        <v>2005</v>
      </c>
      <c r="B41" s="188" t="s">
        <v>2006</v>
      </c>
      <c r="C41" s="189"/>
      <c r="D41" s="189"/>
      <c r="E41" s="189"/>
      <c r="F41" s="189"/>
      <c r="G41" s="189"/>
      <c r="H41" s="189"/>
      <c r="I41" s="189">
        <v>1</v>
      </c>
      <c r="J41" s="189"/>
      <c r="K41" s="189">
        <f t="shared" si="0"/>
        <v>1</v>
      </c>
      <c r="L41" s="188" t="s">
        <v>264</v>
      </c>
      <c r="M41" s="188" t="s">
        <v>847</v>
      </c>
      <c r="N41" s="188"/>
      <c r="O41" s="190"/>
    </row>
    <row r="42" spans="1:15" s="174" customFormat="1">
      <c r="A42" s="187" t="s">
        <v>2007</v>
      </c>
      <c r="B42" s="188" t="s">
        <v>2008</v>
      </c>
      <c r="C42" s="189"/>
      <c r="D42" s="189"/>
      <c r="E42" s="189"/>
      <c r="F42" s="189">
        <v>1</v>
      </c>
      <c r="G42" s="189"/>
      <c r="H42" s="189"/>
      <c r="I42" s="189"/>
      <c r="J42" s="189"/>
      <c r="K42" s="189">
        <f t="shared" si="0"/>
        <v>1</v>
      </c>
      <c r="L42" s="188" t="s">
        <v>420</v>
      </c>
      <c r="M42" s="188" t="s">
        <v>847</v>
      </c>
      <c r="N42" s="188"/>
      <c r="O42" s="190"/>
    </row>
    <row r="43" spans="1:15" s="174" customFormat="1">
      <c r="A43" s="187" t="s">
        <v>2009</v>
      </c>
      <c r="B43" s="188" t="s">
        <v>2010</v>
      </c>
      <c r="C43" s="189"/>
      <c r="D43" s="189"/>
      <c r="E43" s="189">
        <v>1</v>
      </c>
      <c r="F43" s="189"/>
      <c r="G43" s="189"/>
      <c r="H43" s="189"/>
      <c r="I43" s="189"/>
      <c r="J43" s="189"/>
      <c r="K43" s="189">
        <f t="shared" si="0"/>
        <v>1</v>
      </c>
      <c r="L43" s="188" t="s">
        <v>420</v>
      </c>
      <c r="M43" s="188" t="s">
        <v>2011</v>
      </c>
      <c r="N43" s="188"/>
      <c r="O43" s="190"/>
    </row>
    <row r="44" spans="1:15" s="174" customFormat="1">
      <c r="A44" s="187" t="s">
        <v>2012</v>
      </c>
      <c r="B44" s="188" t="s">
        <v>2013</v>
      </c>
      <c r="C44" s="189"/>
      <c r="D44" s="189"/>
      <c r="E44" s="189">
        <v>1</v>
      </c>
      <c r="F44" s="189"/>
      <c r="G44" s="189"/>
      <c r="H44" s="189"/>
      <c r="I44" s="189"/>
      <c r="J44" s="189"/>
      <c r="K44" s="189">
        <f t="shared" si="0"/>
        <v>1</v>
      </c>
      <c r="L44" s="188" t="s">
        <v>420</v>
      </c>
      <c r="M44" s="188" t="s">
        <v>861</v>
      </c>
      <c r="N44" s="188"/>
      <c r="O44" s="190"/>
    </row>
    <row r="45" spans="1:15" s="174" customFormat="1">
      <c r="A45" s="187" t="s">
        <v>2014</v>
      </c>
      <c r="B45" s="188" t="s">
        <v>2015</v>
      </c>
      <c r="C45" s="189"/>
      <c r="D45" s="189"/>
      <c r="E45" s="189">
        <v>1</v>
      </c>
      <c r="F45" s="189"/>
      <c r="G45" s="189"/>
      <c r="H45" s="189"/>
      <c r="I45" s="189"/>
      <c r="J45" s="189"/>
      <c r="K45" s="189">
        <f t="shared" si="0"/>
        <v>1</v>
      </c>
      <c r="L45" s="188" t="s">
        <v>420</v>
      </c>
      <c r="M45" s="188" t="s">
        <v>847</v>
      </c>
      <c r="N45" s="188"/>
      <c r="O45" s="190"/>
    </row>
    <row r="46" spans="1:15" s="174" customFormat="1">
      <c r="A46" s="187" t="s">
        <v>2016</v>
      </c>
      <c r="B46" s="188" t="s">
        <v>2017</v>
      </c>
      <c r="C46" s="189"/>
      <c r="D46" s="189"/>
      <c r="E46" s="189">
        <v>1</v>
      </c>
      <c r="F46" s="189"/>
      <c r="G46" s="189"/>
      <c r="H46" s="189"/>
      <c r="I46" s="189"/>
      <c r="J46" s="189"/>
      <c r="K46" s="189">
        <f t="shared" si="0"/>
        <v>1</v>
      </c>
      <c r="L46" s="188" t="s">
        <v>420</v>
      </c>
      <c r="M46" s="188" t="s">
        <v>827</v>
      </c>
      <c r="N46" s="188"/>
      <c r="O46" s="190"/>
    </row>
    <row r="47" spans="1:15" s="174" customFormat="1">
      <c r="A47" s="187" t="s">
        <v>2018</v>
      </c>
      <c r="B47" s="188" t="s">
        <v>2019</v>
      </c>
      <c r="C47" s="189"/>
      <c r="D47" s="189">
        <v>1</v>
      </c>
      <c r="E47" s="189">
        <v>1</v>
      </c>
      <c r="F47" s="189"/>
      <c r="G47" s="189"/>
      <c r="H47" s="189"/>
      <c r="I47" s="189"/>
      <c r="J47" s="189"/>
      <c r="K47" s="189">
        <f t="shared" si="0"/>
        <v>2</v>
      </c>
      <c r="L47" s="188" t="s">
        <v>420</v>
      </c>
      <c r="M47" s="188" t="s">
        <v>816</v>
      </c>
      <c r="N47" s="188"/>
      <c r="O47" s="190"/>
    </row>
    <row r="48" spans="1:15" s="174" customFormat="1">
      <c r="A48" s="187" t="s">
        <v>2020</v>
      </c>
      <c r="B48" s="188" t="s">
        <v>2021</v>
      </c>
      <c r="C48" s="189">
        <v>1</v>
      </c>
      <c r="D48" s="189"/>
      <c r="E48" s="189"/>
      <c r="F48" s="189"/>
      <c r="G48" s="189"/>
      <c r="H48" s="189"/>
      <c r="I48" s="189"/>
      <c r="J48" s="189"/>
      <c r="K48" s="189">
        <f t="shared" si="0"/>
        <v>1</v>
      </c>
      <c r="L48" s="188" t="s">
        <v>420</v>
      </c>
      <c r="M48" s="188" t="s">
        <v>816</v>
      </c>
      <c r="N48" s="188"/>
      <c r="O48" s="190"/>
    </row>
    <row r="49" spans="1:15" s="174" customFormat="1">
      <c r="A49" s="187" t="s">
        <v>2022</v>
      </c>
      <c r="B49" s="188" t="s">
        <v>2023</v>
      </c>
      <c r="C49" s="189">
        <v>1</v>
      </c>
      <c r="D49" s="189"/>
      <c r="E49" s="189"/>
      <c r="F49" s="189"/>
      <c r="G49" s="189"/>
      <c r="H49" s="189"/>
      <c r="I49" s="189"/>
      <c r="J49" s="189"/>
      <c r="K49" s="189">
        <f t="shared" si="0"/>
        <v>1</v>
      </c>
      <c r="L49" s="188" t="s">
        <v>420</v>
      </c>
      <c r="M49" s="188" t="s">
        <v>847</v>
      </c>
      <c r="N49" s="188"/>
      <c r="O49" s="190"/>
    </row>
    <row r="50" spans="1:15" s="174" customFormat="1">
      <c r="A50" s="187" t="s">
        <v>2024</v>
      </c>
      <c r="B50" s="188" t="s">
        <v>2025</v>
      </c>
      <c r="C50" s="189"/>
      <c r="D50" s="189">
        <v>1</v>
      </c>
      <c r="E50" s="189"/>
      <c r="F50" s="189">
        <v>1</v>
      </c>
      <c r="G50" s="189"/>
      <c r="H50" s="189"/>
      <c r="I50" s="189"/>
      <c r="J50" s="189"/>
      <c r="K50" s="189">
        <f t="shared" si="0"/>
        <v>2</v>
      </c>
      <c r="L50" s="188" t="s">
        <v>420</v>
      </c>
      <c r="M50" s="188" t="s">
        <v>847</v>
      </c>
      <c r="N50" s="188"/>
      <c r="O50" s="190"/>
    </row>
    <row r="51" spans="1:15" s="174" customFormat="1">
      <c r="A51" s="187" t="s">
        <v>2026</v>
      </c>
      <c r="B51" s="188" t="s">
        <v>2027</v>
      </c>
      <c r="C51" s="189"/>
      <c r="D51" s="189"/>
      <c r="E51" s="189"/>
      <c r="F51" s="189"/>
      <c r="G51" s="189"/>
      <c r="H51" s="189"/>
      <c r="I51" s="189">
        <v>1</v>
      </c>
      <c r="J51" s="189"/>
      <c r="K51" s="189">
        <f t="shared" si="0"/>
        <v>1</v>
      </c>
      <c r="L51" s="188" t="s">
        <v>420</v>
      </c>
      <c r="M51" s="188" t="s">
        <v>861</v>
      </c>
      <c r="N51" s="188"/>
      <c r="O51" s="190"/>
    </row>
    <row r="52" spans="1:15" s="174" customFormat="1">
      <c r="A52" s="187" t="s">
        <v>2028</v>
      </c>
      <c r="B52" s="188" t="s">
        <v>2029</v>
      </c>
      <c r="C52" s="189"/>
      <c r="D52" s="189">
        <v>1</v>
      </c>
      <c r="E52" s="189">
        <v>1</v>
      </c>
      <c r="F52" s="189"/>
      <c r="G52" s="189"/>
      <c r="H52" s="189"/>
      <c r="I52" s="189"/>
      <c r="J52" s="189"/>
      <c r="K52" s="189">
        <f t="shared" si="0"/>
        <v>2</v>
      </c>
      <c r="L52" s="188" t="s">
        <v>420</v>
      </c>
      <c r="M52" s="188" t="s">
        <v>823</v>
      </c>
      <c r="N52" s="188"/>
      <c r="O52" s="190"/>
    </row>
    <row r="53" spans="1:15" s="174" customFormat="1">
      <c r="A53" s="187" t="s">
        <v>2030</v>
      </c>
      <c r="B53" s="188" t="s">
        <v>2031</v>
      </c>
      <c r="C53" s="189">
        <v>1</v>
      </c>
      <c r="D53" s="189"/>
      <c r="E53" s="189"/>
      <c r="F53" s="189"/>
      <c r="G53" s="189"/>
      <c r="H53" s="189"/>
      <c r="I53" s="189"/>
      <c r="J53" s="189"/>
      <c r="K53" s="189">
        <f t="shared" si="0"/>
        <v>1</v>
      </c>
      <c r="L53" s="188" t="s">
        <v>420</v>
      </c>
      <c r="M53" s="188" t="s">
        <v>847</v>
      </c>
      <c r="N53" s="188"/>
      <c r="O53" s="190"/>
    </row>
    <row r="54" spans="1:15" s="174" customFormat="1">
      <c r="A54" s="187" t="s">
        <v>2032</v>
      </c>
      <c r="B54" s="188" t="s">
        <v>2033</v>
      </c>
      <c r="C54" s="189"/>
      <c r="D54" s="189"/>
      <c r="E54" s="189"/>
      <c r="F54" s="189"/>
      <c r="G54" s="189">
        <v>1</v>
      </c>
      <c r="H54" s="189"/>
      <c r="I54" s="189"/>
      <c r="J54" s="189"/>
      <c r="K54" s="189">
        <f t="shared" si="0"/>
        <v>1</v>
      </c>
      <c r="L54" s="188" t="s">
        <v>420</v>
      </c>
      <c r="M54" s="188" t="s">
        <v>885</v>
      </c>
      <c r="N54" s="188"/>
      <c r="O54" s="190"/>
    </row>
    <row r="55" spans="1:15" s="174" customFormat="1">
      <c r="A55" s="187" t="s">
        <v>2034</v>
      </c>
      <c r="B55" s="188" t="s">
        <v>2035</v>
      </c>
      <c r="C55" s="189"/>
      <c r="D55" s="189">
        <v>1</v>
      </c>
      <c r="E55" s="189"/>
      <c r="F55" s="189"/>
      <c r="G55" s="189"/>
      <c r="H55" s="189"/>
      <c r="I55" s="189"/>
      <c r="J55" s="189"/>
      <c r="K55" s="189">
        <f t="shared" si="0"/>
        <v>1</v>
      </c>
      <c r="L55" s="188" t="s">
        <v>420</v>
      </c>
      <c r="M55" s="188" t="s">
        <v>1657</v>
      </c>
      <c r="N55" s="188"/>
      <c r="O55" s="190"/>
    </row>
    <row r="56" spans="1:15" s="174" customFormat="1">
      <c r="A56" s="187" t="s">
        <v>2036</v>
      </c>
      <c r="B56" s="188" t="s">
        <v>2037</v>
      </c>
      <c r="C56" s="189"/>
      <c r="D56" s="189"/>
      <c r="E56" s="189">
        <v>1</v>
      </c>
      <c r="F56" s="189"/>
      <c r="G56" s="189"/>
      <c r="H56" s="189"/>
      <c r="I56" s="189"/>
      <c r="J56" s="189"/>
      <c r="K56" s="189">
        <f t="shared" si="0"/>
        <v>1</v>
      </c>
      <c r="L56" s="188" t="s">
        <v>420</v>
      </c>
      <c r="M56" s="188" t="s">
        <v>847</v>
      </c>
      <c r="N56" s="188"/>
      <c r="O56" s="190"/>
    </row>
    <row r="57" spans="1:15" s="174" customFormat="1">
      <c r="A57" s="187" t="s">
        <v>2038</v>
      </c>
      <c r="B57" s="188" t="s">
        <v>2039</v>
      </c>
      <c r="C57" s="189"/>
      <c r="D57" s="189"/>
      <c r="E57" s="189"/>
      <c r="F57" s="189"/>
      <c r="G57" s="189"/>
      <c r="H57" s="189"/>
      <c r="I57" s="189">
        <v>1</v>
      </c>
      <c r="J57" s="189"/>
      <c r="K57" s="189">
        <f t="shared" si="0"/>
        <v>1</v>
      </c>
      <c r="L57" s="188" t="s">
        <v>420</v>
      </c>
      <c r="M57" s="188" t="s">
        <v>844</v>
      </c>
      <c r="N57" s="188"/>
      <c r="O57" s="190"/>
    </row>
    <row r="58" spans="1:15" s="174" customFormat="1">
      <c r="A58" s="187" t="s">
        <v>2040</v>
      </c>
      <c r="B58" s="188" t="s">
        <v>2041</v>
      </c>
      <c r="C58" s="189"/>
      <c r="D58" s="189"/>
      <c r="E58" s="189"/>
      <c r="F58" s="189"/>
      <c r="G58" s="189"/>
      <c r="H58" s="189"/>
      <c r="I58" s="189">
        <v>1</v>
      </c>
      <c r="J58" s="189"/>
      <c r="K58" s="189">
        <f t="shared" si="0"/>
        <v>1</v>
      </c>
      <c r="L58" s="188" t="s">
        <v>420</v>
      </c>
      <c r="M58" s="188" t="s">
        <v>820</v>
      </c>
      <c r="N58" s="188"/>
      <c r="O58" s="190"/>
    </row>
    <row r="59" spans="1:15" s="174" customFormat="1">
      <c r="A59" s="187" t="s">
        <v>2042</v>
      </c>
      <c r="B59" s="188" t="s">
        <v>2043</v>
      </c>
      <c r="C59" s="189"/>
      <c r="D59" s="189"/>
      <c r="E59" s="189">
        <v>1</v>
      </c>
      <c r="F59" s="189"/>
      <c r="G59" s="189"/>
      <c r="H59" s="189"/>
      <c r="I59" s="189"/>
      <c r="J59" s="189"/>
      <c r="K59" s="189">
        <f t="shared" si="0"/>
        <v>1</v>
      </c>
      <c r="L59" s="188" t="s">
        <v>420</v>
      </c>
      <c r="M59" s="188" t="s">
        <v>827</v>
      </c>
      <c r="N59" s="188"/>
      <c r="O59" s="190"/>
    </row>
    <row r="60" spans="1:15" s="174" customFormat="1">
      <c r="A60" s="187" t="s">
        <v>2044</v>
      </c>
      <c r="B60" s="188" t="s">
        <v>2045</v>
      </c>
      <c r="C60" s="189">
        <v>1</v>
      </c>
      <c r="D60" s="189"/>
      <c r="E60" s="189"/>
      <c r="F60" s="189"/>
      <c r="G60" s="189"/>
      <c r="H60" s="189"/>
      <c r="I60" s="189"/>
      <c r="J60" s="189"/>
      <c r="K60" s="189">
        <f t="shared" si="0"/>
        <v>1</v>
      </c>
      <c r="L60" s="188" t="s">
        <v>420</v>
      </c>
      <c r="M60" s="188" t="s">
        <v>816</v>
      </c>
      <c r="N60" s="188"/>
      <c r="O60" s="190"/>
    </row>
    <row r="61" spans="1:15" s="174" customFormat="1">
      <c r="A61" s="187" t="s">
        <v>2046</v>
      </c>
      <c r="B61" s="188" t="s">
        <v>2047</v>
      </c>
      <c r="C61" s="189">
        <v>1</v>
      </c>
      <c r="D61" s="189"/>
      <c r="E61" s="189"/>
      <c r="F61" s="189"/>
      <c r="G61" s="189"/>
      <c r="H61" s="189"/>
      <c r="I61" s="189"/>
      <c r="J61" s="189"/>
      <c r="K61" s="189">
        <f t="shared" si="0"/>
        <v>1</v>
      </c>
      <c r="L61" s="188" t="s">
        <v>420</v>
      </c>
      <c r="M61" s="188" t="s">
        <v>816</v>
      </c>
      <c r="N61" s="188"/>
      <c r="O61" s="190"/>
    </row>
    <row r="62" spans="1:15" s="174" customFormat="1">
      <c r="A62" s="187" t="s">
        <v>2048</v>
      </c>
      <c r="B62" s="188" t="s">
        <v>2049</v>
      </c>
      <c r="C62" s="189">
        <v>1</v>
      </c>
      <c r="D62" s="189"/>
      <c r="E62" s="189"/>
      <c r="F62" s="189"/>
      <c r="G62" s="189"/>
      <c r="H62" s="189"/>
      <c r="I62" s="189"/>
      <c r="J62" s="189"/>
      <c r="K62" s="189">
        <f t="shared" si="0"/>
        <v>1</v>
      </c>
      <c r="L62" s="188" t="s">
        <v>420</v>
      </c>
      <c r="M62" s="188" t="s">
        <v>816</v>
      </c>
      <c r="N62" s="188"/>
      <c r="O62" s="190"/>
    </row>
    <row r="63" spans="1:15" s="174" customFormat="1">
      <c r="A63" s="187" t="s">
        <v>2050</v>
      </c>
      <c r="B63" s="188" t="s">
        <v>2051</v>
      </c>
      <c r="C63" s="189">
        <v>1</v>
      </c>
      <c r="D63" s="189"/>
      <c r="E63" s="189"/>
      <c r="F63" s="189"/>
      <c r="G63" s="189"/>
      <c r="H63" s="189"/>
      <c r="I63" s="189"/>
      <c r="J63" s="189"/>
      <c r="K63" s="189">
        <f t="shared" si="0"/>
        <v>1</v>
      </c>
      <c r="L63" s="188" t="s">
        <v>420</v>
      </c>
      <c r="M63" s="188" t="s">
        <v>816</v>
      </c>
      <c r="N63" s="188"/>
      <c r="O63" s="190"/>
    </row>
    <row r="64" spans="1:15" s="174" customFormat="1">
      <c r="A64" s="187" t="s">
        <v>2052</v>
      </c>
      <c r="B64" s="188" t="s">
        <v>2053</v>
      </c>
      <c r="C64" s="189">
        <v>1</v>
      </c>
      <c r="D64" s="189"/>
      <c r="E64" s="189"/>
      <c r="F64" s="189"/>
      <c r="G64" s="189"/>
      <c r="H64" s="189"/>
      <c r="I64" s="189"/>
      <c r="J64" s="189"/>
      <c r="K64" s="189">
        <f t="shared" si="0"/>
        <v>1</v>
      </c>
      <c r="L64" s="188" t="s">
        <v>106</v>
      </c>
      <c r="M64" s="188" t="s">
        <v>1981</v>
      </c>
      <c r="N64" s="188"/>
      <c r="O64" s="190"/>
    </row>
    <row r="65" spans="1:15" s="174" customFormat="1">
      <c r="A65" s="187" t="s">
        <v>2054</v>
      </c>
      <c r="B65" s="188" t="s">
        <v>2055</v>
      </c>
      <c r="C65" s="189"/>
      <c r="D65" s="189"/>
      <c r="E65" s="189"/>
      <c r="F65" s="189"/>
      <c r="G65" s="189"/>
      <c r="H65" s="189"/>
      <c r="I65" s="189">
        <v>1</v>
      </c>
      <c r="J65" s="189"/>
      <c r="K65" s="189">
        <f t="shared" si="0"/>
        <v>1</v>
      </c>
      <c r="L65" s="188" t="s">
        <v>106</v>
      </c>
      <c r="M65" s="188" t="s">
        <v>847</v>
      </c>
      <c r="N65" s="188"/>
      <c r="O65" s="190"/>
    </row>
    <row r="66" spans="1:15" s="174" customFormat="1">
      <c r="A66" s="187" t="s">
        <v>2056</v>
      </c>
      <c r="B66" s="188" t="s">
        <v>2057</v>
      </c>
      <c r="C66" s="189"/>
      <c r="D66" s="189"/>
      <c r="E66" s="189">
        <v>1</v>
      </c>
      <c r="F66" s="189"/>
      <c r="G66" s="189"/>
      <c r="H66" s="189"/>
      <c r="I66" s="189"/>
      <c r="J66" s="189"/>
      <c r="K66" s="189">
        <f t="shared" si="0"/>
        <v>1</v>
      </c>
      <c r="L66" s="188" t="s">
        <v>550</v>
      </c>
      <c r="M66" s="188" t="s">
        <v>844</v>
      </c>
      <c r="N66" s="188"/>
      <c r="O66" s="190"/>
    </row>
    <row r="67" spans="1:15" s="174" customFormat="1">
      <c r="A67" s="187" t="s">
        <v>2058</v>
      </c>
      <c r="B67" s="188" t="s">
        <v>2059</v>
      </c>
      <c r="C67" s="189"/>
      <c r="D67" s="189"/>
      <c r="E67" s="189"/>
      <c r="F67" s="189"/>
      <c r="G67" s="189"/>
      <c r="H67" s="189"/>
      <c r="I67" s="189">
        <v>1</v>
      </c>
      <c r="J67" s="189"/>
      <c r="K67" s="189">
        <f t="shared" si="0"/>
        <v>1</v>
      </c>
      <c r="L67" s="188" t="s">
        <v>98</v>
      </c>
      <c r="M67" s="188" t="s">
        <v>844</v>
      </c>
      <c r="N67" s="188"/>
      <c r="O67" s="190"/>
    </row>
    <row r="68" spans="1:15" s="174" customFormat="1">
      <c r="A68" s="187" t="s">
        <v>2060</v>
      </c>
      <c r="B68" s="188" t="s">
        <v>2061</v>
      </c>
      <c r="C68" s="189"/>
      <c r="D68" s="189">
        <v>1</v>
      </c>
      <c r="E68" s="189"/>
      <c r="F68" s="189"/>
      <c r="G68" s="189"/>
      <c r="H68" s="189"/>
      <c r="I68" s="189"/>
      <c r="J68" s="189"/>
      <c r="K68" s="189">
        <f t="shared" si="0"/>
        <v>1</v>
      </c>
      <c r="L68" s="188" t="s">
        <v>155</v>
      </c>
      <c r="M68" s="188" t="s">
        <v>816</v>
      </c>
      <c r="N68" s="188"/>
      <c r="O68" s="190"/>
    </row>
    <row r="69" spans="1:15" s="174" customFormat="1">
      <c r="A69" s="187" t="s">
        <v>2062</v>
      </c>
      <c r="B69" s="188" t="s">
        <v>2063</v>
      </c>
      <c r="C69" s="189">
        <v>1</v>
      </c>
      <c r="D69" s="189"/>
      <c r="E69" s="189"/>
      <c r="F69" s="189"/>
      <c r="G69" s="189"/>
      <c r="H69" s="189"/>
      <c r="I69" s="189"/>
      <c r="J69" s="189"/>
      <c r="K69" s="189">
        <f t="shared" si="0"/>
        <v>1</v>
      </c>
      <c r="L69" s="188" t="s">
        <v>155</v>
      </c>
      <c r="M69" s="188" t="s">
        <v>847</v>
      </c>
      <c r="N69" s="188"/>
      <c r="O69" s="190"/>
    </row>
    <row r="70" spans="1:15" s="174" customFormat="1">
      <c r="A70" s="187" t="s">
        <v>2064</v>
      </c>
      <c r="B70" s="188" t="s">
        <v>2065</v>
      </c>
      <c r="C70" s="189">
        <v>1</v>
      </c>
      <c r="D70" s="189"/>
      <c r="E70" s="189"/>
      <c r="F70" s="189"/>
      <c r="G70" s="189"/>
      <c r="H70" s="189"/>
      <c r="I70" s="189"/>
      <c r="J70" s="189"/>
      <c r="K70" s="189">
        <f t="shared" si="0"/>
        <v>1</v>
      </c>
      <c r="L70" s="188" t="s">
        <v>155</v>
      </c>
      <c r="M70" s="188" t="s">
        <v>816</v>
      </c>
      <c r="N70" s="188"/>
      <c r="O70" s="190"/>
    </row>
    <row r="71" spans="1:15" s="174" customFormat="1">
      <c r="A71" s="187" t="s">
        <v>2066</v>
      </c>
      <c r="B71" s="188" t="s">
        <v>2067</v>
      </c>
      <c r="C71" s="189"/>
      <c r="D71" s="189"/>
      <c r="E71" s="189"/>
      <c r="F71" s="189"/>
      <c r="G71" s="189"/>
      <c r="H71" s="189"/>
      <c r="I71" s="189">
        <v>1</v>
      </c>
      <c r="J71" s="189"/>
      <c r="K71" s="189">
        <f t="shared" si="0"/>
        <v>1</v>
      </c>
      <c r="L71" s="188" t="s">
        <v>785</v>
      </c>
      <c r="M71" s="188" t="s">
        <v>861</v>
      </c>
      <c r="N71" s="188"/>
      <c r="O71" s="190"/>
    </row>
    <row r="72" spans="1:15" s="174" customFormat="1">
      <c r="A72" s="187" t="s">
        <v>2068</v>
      </c>
      <c r="B72" s="188" t="s">
        <v>2069</v>
      </c>
      <c r="C72" s="189"/>
      <c r="D72" s="189"/>
      <c r="E72" s="189"/>
      <c r="F72" s="189"/>
      <c r="G72" s="189"/>
      <c r="H72" s="189">
        <v>1</v>
      </c>
      <c r="I72" s="189">
        <v>1</v>
      </c>
      <c r="J72" s="189"/>
      <c r="K72" s="189">
        <f t="shared" si="0"/>
        <v>2</v>
      </c>
      <c r="L72" s="188" t="s">
        <v>264</v>
      </c>
      <c r="M72" s="188" t="s">
        <v>823</v>
      </c>
      <c r="N72" s="188"/>
      <c r="O72" s="190"/>
    </row>
    <row r="73" spans="1:15" s="174" customFormat="1">
      <c r="A73" s="187" t="s">
        <v>2070</v>
      </c>
      <c r="B73" s="188" t="s">
        <v>2071</v>
      </c>
      <c r="C73" s="189">
        <v>1</v>
      </c>
      <c r="D73" s="189"/>
      <c r="E73" s="189"/>
      <c r="F73" s="189"/>
      <c r="G73" s="189"/>
      <c r="H73" s="189"/>
      <c r="I73" s="189"/>
      <c r="J73" s="189"/>
      <c r="K73" s="189">
        <f t="shared" ref="K73:K136" si="1">SUM(C73:J73)</f>
        <v>1</v>
      </c>
      <c r="L73" s="188" t="s">
        <v>264</v>
      </c>
      <c r="M73" s="188" t="s">
        <v>847</v>
      </c>
      <c r="N73" s="188"/>
      <c r="O73" s="190"/>
    </row>
    <row r="74" spans="1:15" s="174" customFormat="1">
      <c r="A74" s="187" t="s">
        <v>2072</v>
      </c>
      <c r="B74" s="188" t="s">
        <v>2073</v>
      </c>
      <c r="C74" s="189"/>
      <c r="D74" s="189"/>
      <c r="E74" s="189"/>
      <c r="F74" s="189"/>
      <c r="G74" s="189"/>
      <c r="H74" s="189">
        <v>1</v>
      </c>
      <c r="I74" s="189">
        <v>1</v>
      </c>
      <c r="J74" s="189"/>
      <c r="K74" s="189">
        <f t="shared" si="1"/>
        <v>2</v>
      </c>
      <c r="L74" s="188" t="s">
        <v>264</v>
      </c>
      <c r="M74" s="188" t="s">
        <v>823</v>
      </c>
      <c r="N74" s="188"/>
      <c r="O74" s="190"/>
    </row>
    <row r="75" spans="1:15" s="174" customFormat="1">
      <c r="A75" s="187" t="s">
        <v>2074</v>
      </c>
      <c r="B75" s="188" t="s">
        <v>2075</v>
      </c>
      <c r="C75" s="189"/>
      <c r="D75" s="189"/>
      <c r="E75" s="189"/>
      <c r="F75" s="189"/>
      <c r="G75" s="189"/>
      <c r="H75" s="189"/>
      <c r="I75" s="189"/>
      <c r="J75" s="189">
        <v>1</v>
      </c>
      <c r="K75" s="189">
        <f t="shared" si="1"/>
        <v>1</v>
      </c>
      <c r="L75" s="188" t="s">
        <v>264</v>
      </c>
      <c r="M75" s="188" t="s">
        <v>816</v>
      </c>
      <c r="N75" s="188"/>
      <c r="O75" s="190"/>
    </row>
    <row r="76" spans="1:15" s="174" customFormat="1">
      <c r="A76" s="187" t="s">
        <v>2076</v>
      </c>
      <c r="B76" s="188" t="s">
        <v>2077</v>
      </c>
      <c r="C76" s="189"/>
      <c r="D76" s="189"/>
      <c r="E76" s="189"/>
      <c r="F76" s="189"/>
      <c r="G76" s="189">
        <v>1</v>
      </c>
      <c r="H76" s="189"/>
      <c r="I76" s="189"/>
      <c r="J76" s="189"/>
      <c r="K76" s="189">
        <f t="shared" si="1"/>
        <v>1</v>
      </c>
      <c r="L76" s="188" t="s">
        <v>264</v>
      </c>
      <c r="M76" s="188" t="s">
        <v>816</v>
      </c>
      <c r="N76" s="188"/>
      <c r="O76" s="190"/>
    </row>
    <row r="77" spans="1:15" s="174" customFormat="1">
      <c r="A77" s="187" t="s">
        <v>2078</v>
      </c>
      <c r="B77" s="188" t="s">
        <v>2079</v>
      </c>
      <c r="C77" s="189"/>
      <c r="D77" s="189"/>
      <c r="E77" s="189"/>
      <c r="F77" s="189">
        <v>1</v>
      </c>
      <c r="G77" s="189"/>
      <c r="H77" s="189">
        <v>1</v>
      </c>
      <c r="I77" s="189"/>
      <c r="J77" s="189">
        <v>1</v>
      </c>
      <c r="K77" s="189">
        <f t="shared" si="1"/>
        <v>3</v>
      </c>
      <c r="L77" s="188" t="s">
        <v>106</v>
      </c>
      <c r="M77" s="188" t="s">
        <v>816</v>
      </c>
      <c r="N77" s="188"/>
      <c r="O77" s="190"/>
    </row>
    <row r="78" spans="1:15" s="174" customFormat="1">
      <c r="A78" s="187" t="s">
        <v>2080</v>
      </c>
      <c r="B78" s="188" t="s">
        <v>2079</v>
      </c>
      <c r="C78" s="189"/>
      <c r="D78" s="189"/>
      <c r="E78" s="189">
        <v>1</v>
      </c>
      <c r="F78" s="189"/>
      <c r="G78" s="189"/>
      <c r="H78" s="189"/>
      <c r="I78" s="189"/>
      <c r="J78" s="189"/>
      <c r="K78" s="189">
        <f t="shared" si="1"/>
        <v>1</v>
      </c>
      <c r="L78" s="188" t="s">
        <v>106</v>
      </c>
      <c r="M78" s="188" t="s">
        <v>844</v>
      </c>
      <c r="N78" s="188"/>
      <c r="O78" s="190"/>
    </row>
    <row r="79" spans="1:15" s="174" customFormat="1">
      <c r="A79" s="187" t="s">
        <v>2081</v>
      </c>
      <c r="B79" s="188" t="s">
        <v>2082</v>
      </c>
      <c r="C79" s="189"/>
      <c r="D79" s="189"/>
      <c r="E79" s="189">
        <v>1</v>
      </c>
      <c r="F79" s="189"/>
      <c r="G79" s="189"/>
      <c r="H79" s="189"/>
      <c r="I79" s="189"/>
      <c r="J79" s="189"/>
      <c r="K79" s="189">
        <f t="shared" si="1"/>
        <v>1</v>
      </c>
      <c r="L79" s="188" t="s">
        <v>106</v>
      </c>
      <c r="M79" s="188" t="s">
        <v>844</v>
      </c>
      <c r="N79" s="188"/>
      <c r="O79" s="190"/>
    </row>
    <row r="80" spans="1:15" s="174" customFormat="1">
      <c r="A80" s="187" t="s">
        <v>2083</v>
      </c>
      <c r="B80" s="188" t="s">
        <v>2084</v>
      </c>
      <c r="C80" s="189">
        <v>1</v>
      </c>
      <c r="D80" s="189"/>
      <c r="E80" s="189"/>
      <c r="F80" s="189"/>
      <c r="G80" s="189"/>
      <c r="H80" s="189"/>
      <c r="I80" s="189"/>
      <c r="J80" s="189"/>
      <c r="K80" s="189">
        <f t="shared" si="1"/>
        <v>1</v>
      </c>
      <c r="L80" s="188" t="s">
        <v>106</v>
      </c>
      <c r="M80" s="188" t="s">
        <v>847</v>
      </c>
      <c r="N80" s="188"/>
      <c r="O80" s="190"/>
    </row>
    <row r="81" spans="1:15" s="174" customFormat="1">
      <c r="A81" s="187" t="s">
        <v>2085</v>
      </c>
      <c r="B81" s="188" t="s">
        <v>2086</v>
      </c>
      <c r="C81" s="189"/>
      <c r="D81" s="189"/>
      <c r="E81" s="189"/>
      <c r="F81" s="189"/>
      <c r="G81" s="189"/>
      <c r="H81" s="189"/>
      <c r="I81" s="189"/>
      <c r="J81" s="189">
        <v>1</v>
      </c>
      <c r="K81" s="189">
        <f t="shared" si="1"/>
        <v>1</v>
      </c>
      <c r="L81" s="188" t="s">
        <v>106</v>
      </c>
      <c r="M81" s="188" t="s">
        <v>890</v>
      </c>
      <c r="N81" s="188"/>
      <c r="O81" s="190"/>
    </row>
    <row r="82" spans="1:15" s="174" customFormat="1">
      <c r="A82" s="187" t="s">
        <v>2087</v>
      </c>
      <c r="B82" s="188" t="s">
        <v>2088</v>
      </c>
      <c r="C82" s="189">
        <v>1</v>
      </c>
      <c r="D82" s="189"/>
      <c r="E82" s="189"/>
      <c r="F82" s="189"/>
      <c r="G82" s="189"/>
      <c r="H82" s="189"/>
      <c r="I82" s="189"/>
      <c r="J82" s="189"/>
      <c r="K82" s="189">
        <f t="shared" si="1"/>
        <v>1</v>
      </c>
      <c r="L82" s="188" t="s">
        <v>408</v>
      </c>
      <c r="M82" s="188" t="s">
        <v>816</v>
      </c>
      <c r="N82" s="188"/>
      <c r="O82" s="190"/>
    </row>
    <row r="83" spans="1:15" s="174" customFormat="1">
      <c r="A83" s="187" t="s">
        <v>2089</v>
      </c>
      <c r="B83" s="188" t="s">
        <v>2090</v>
      </c>
      <c r="C83" s="189"/>
      <c r="D83" s="189"/>
      <c r="E83" s="189"/>
      <c r="F83" s="189"/>
      <c r="G83" s="189"/>
      <c r="H83" s="189"/>
      <c r="I83" s="189">
        <v>1</v>
      </c>
      <c r="J83" s="189"/>
      <c r="K83" s="189">
        <f t="shared" si="1"/>
        <v>1</v>
      </c>
      <c r="L83" s="188" t="s">
        <v>98</v>
      </c>
      <c r="M83" s="188" t="s">
        <v>844</v>
      </c>
      <c r="N83" s="188"/>
      <c r="O83" s="190"/>
    </row>
    <row r="84" spans="1:15" s="174" customFormat="1">
      <c r="A84" s="187" t="s">
        <v>2091</v>
      </c>
      <c r="B84" s="188" t="s">
        <v>2092</v>
      </c>
      <c r="C84" s="189"/>
      <c r="D84" s="189"/>
      <c r="E84" s="189"/>
      <c r="F84" s="189"/>
      <c r="G84" s="189"/>
      <c r="H84" s="189"/>
      <c r="I84" s="189">
        <v>1</v>
      </c>
      <c r="J84" s="189"/>
      <c r="K84" s="189">
        <f t="shared" si="1"/>
        <v>1</v>
      </c>
      <c r="L84" s="188" t="s">
        <v>256</v>
      </c>
      <c r="M84" s="188" t="s">
        <v>861</v>
      </c>
      <c r="N84" s="188"/>
      <c r="O84" s="190"/>
    </row>
    <row r="85" spans="1:15" s="174" customFormat="1">
      <c r="A85" s="187" t="s">
        <v>2093</v>
      </c>
      <c r="B85" s="188" t="s">
        <v>2092</v>
      </c>
      <c r="C85" s="189"/>
      <c r="D85" s="189"/>
      <c r="E85" s="189"/>
      <c r="F85" s="189"/>
      <c r="G85" s="189"/>
      <c r="H85" s="189"/>
      <c r="I85" s="189">
        <v>1</v>
      </c>
      <c r="J85" s="189"/>
      <c r="K85" s="189">
        <f t="shared" si="1"/>
        <v>1</v>
      </c>
      <c r="L85" s="188" t="s">
        <v>256</v>
      </c>
      <c r="M85" s="188" t="s">
        <v>950</v>
      </c>
      <c r="N85" s="188"/>
      <c r="O85" s="190"/>
    </row>
    <row r="86" spans="1:15" s="174" customFormat="1">
      <c r="A86" s="187" t="s">
        <v>2094</v>
      </c>
      <c r="B86" s="188" t="s">
        <v>2095</v>
      </c>
      <c r="C86" s="189"/>
      <c r="D86" s="189"/>
      <c r="E86" s="189"/>
      <c r="F86" s="189"/>
      <c r="G86" s="189">
        <v>1</v>
      </c>
      <c r="H86" s="189"/>
      <c r="I86" s="189"/>
      <c r="J86" s="189"/>
      <c r="K86" s="189">
        <f t="shared" si="1"/>
        <v>1</v>
      </c>
      <c r="L86" s="188" t="s">
        <v>256</v>
      </c>
      <c r="M86" s="188" t="s">
        <v>885</v>
      </c>
      <c r="N86" s="188"/>
      <c r="O86" s="190"/>
    </row>
    <row r="87" spans="1:15" s="174" customFormat="1">
      <c r="A87" s="187" t="s">
        <v>2096</v>
      </c>
      <c r="B87" s="188" t="s">
        <v>2097</v>
      </c>
      <c r="C87" s="189"/>
      <c r="D87" s="189"/>
      <c r="E87" s="189"/>
      <c r="F87" s="189"/>
      <c r="G87" s="189"/>
      <c r="H87" s="189">
        <v>1</v>
      </c>
      <c r="I87" s="189"/>
      <c r="J87" s="189"/>
      <c r="K87" s="189">
        <f t="shared" si="1"/>
        <v>1</v>
      </c>
      <c r="L87" s="188" t="s">
        <v>256</v>
      </c>
      <c r="M87" s="188" t="s">
        <v>816</v>
      </c>
      <c r="N87" s="188"/>
      <c r="O87" s="190"/>
    </row>
    <row r="88" spans="1:15" s="174" customFormat="1">
      <c r="A88" s="187" t="s">
        <v>2098</v>
      </c>
      <c r="B88" s="188" t="s">
        <v>2099</v>
      </c>
      <c r="C88" s="189"/>
      <c r="D88" s="189"/>
      <c r="E88" s="189"/>
      <c r="F88" s="189"/>
      <c r="G88" s="189"/>
      <c r="H88" s="189"/>
      <c r="I88" s="189">
        <v>1</v>
      </c>
      <c r="J88" s="189"/>
      <c r="K88" s="189">
        <f t="shared" si="1"/>
        <v>1</v>
      </c>
      <c r="L88" s="188" t="s">
        <v>256</v>
      </c>
      <c r="M88" s="188" t="s">
        <v>847</v>
      </c>
      <c r="N88" s="188"/>
      <c r="O88" s="190"/>
    </row>
    <row r="89" spans="1:15" s="174" customFormat="1">
      <c r="A89" s="187" t="s">
        <v>2100</v>
      </c>
      <c r="B89" s="188" t="s">
        <v>2101</v>
      </c>
      <c r="C89" s="189"/>
      <c r="D89" s="189"/>
      <c r="E89" s="189"/>
      <c r="F89" s="189"/>
      <c r="G89" s="189">
        <v>1</v>
      </c>
      <c r="H89" s="189"/>
      <c r="I89" s="189"/>
      <c r="J89" s="189"/>
      <c r="K89" s="189">
        <f t="shared" si="1"/>
        <v>1</v>
      </c>
      <c r="L89" s="188" t="s">
        <v>256</v>
      </c>
      <c r="M89" s="188" t="s">
        <v>1981</v>
      </c>
      <c r="N89" s="188"/>
      <c r="O89" s="190"/>
    </row>
    <row r="90" spans="1:15" s="174" customFormat="1">
      <c r="A90" s="187" t="s">
        <v>2102</v>
      </c>
      <c r="B90" s="188" t="s">
        <v>2103</v>
      </c>
      <c r="C90" s="189"/>
      <c r="D90" s="189"/>
      <c r="E90" s="189"/>
      <c r="F90" s="189"/>
      <c r="G90" s="189"/>
      <c r="H90" s="189"/>
      <c r="I90" s="189">
        <v>1</v>
      </c>
      <c r="J90" s="189"/>
      <c r="K90" s="189">
        <f t="shared" si="1"/>
        <v>1</v>
      </c>
      <c r="L90" s="188" t="s">
        <v>136</v>
      </c>
      <c r="M90" s="188" t="s">
        <v>1182</v>
      </c>
      <c r="N90" s="188"/>
      <c r="O90" s="190"/>
    </row>
    <row r="91" spans="1:15" s="174" customFormat="1">
      <c r="A91" s="187" t="s">
        <v>2104</v>
      </c>
      <c r="B91" s="188" t="s">
        <v>2105</v>
      </c>
      <c r="C91" s="189"/>
      <c r="D91" s="189"/>
      <c r="E91" s="189"/>
      <c r="F91" s="189"/>
      <c r="G91" s="189">
        <v>1</v>
      </c>
      <c r="H91" s="189"/>
      <c r="I91" s="189"/>
      <c r="J91" s="189"/>
      <c r="K91" s="189">
        <f t="shared" si="1"/>
        <v>1</v>
      </c>
      <c r="L91" s="188" t="s">
        <v>136</v>
      </c>
      <c r="M91" s="188" t="s">
        <v>2106</v>
      </c>
      <c r="N91" s="188"/>
      <c r="O91" s="190"/>
    </row>
    <row r="92" spans="1:15" s="174" customFormat="1">
      <c r="A92" s="187" t="s">
        <v>2107</v>
      </c>
      <c r="B92" s="188" t="s">
        <v>2108</v>
      </c>
      <c r="C92" s="189">
        <v>1</v>
      </c>
      <c r="D92" s="189"/>
      <c r="E92" s="189"/>
      <c r="F92" s="189"/>
      <c r="G92" s="189"/>
      <c r="H92" s="189"/>
      <c r="I92" s="189"/>
      <c r="J92" s="189"/>
      <c r="K92" s="189">
        <f t="shared" si="1"/>
        <v>1</v>
      </c>
      <c r="L92" s="188" t="s">
        <v>136</v>
      </c>
      <c r="M92" s="188" t="s">
        <v>847</v>
      </c>
      <c r="N92" s="188"/>
      <c r="O92" s="190"/>
    </row>
    <row r="93" spans="1:15" s="174" customFormat="1">
      <c r="A93" s="187" t="s">
        <v>2109</v>
      </c>
      <c r="B93" s="188" t="s">
        <v>2110</v>
      </c>
      <c r="C93" s="189">
        <v>1</v>
      </c>
      <c r="D93" s="189"/>
      <c r="E93" s="189"/>
      <c r="F93" s="189"/>
      <c r="G93" s="189"/>
      <c r="H93" s="189"/>
      <c r="I93" s="189"/>
      <c r="J93" s="189">
        <v>1</v>
      </c>
      <c r="K93" s="189">
        <f t="shared" si="1"/>
        <v>2</v>
      </c>
      <c r="L93" s="188" t="s">
        <v>136</v>
      </c>
      <c r="M93" s="188" t="s">
        <v>816</v>
      </c>
      <c r="N93" s="188"/>
      <c r="O93" s="190"/>
    </row>
    <row r="94" spans="1:15" s="174" customFormat="1">
      <c r="A94" s="187" t="s">
        <v>2111</v>
      </c>
      <c r="B94" s="188" t="s">
        <v>2112</v>
      </c>
      <c r="C94" s="189">
        <v>1</v>
      </c>
      <c r="D94" s="189"/>
      <c r="E94" s="189"/>
      <c r="F94" s="189"/>
      <c r="G94" s="189"/>
      <c r="H94" s="189"/>
      <c r="I94" s="189"/>
      <c r="J94" s="189"/>
      <c r="K94" s="189">
        <f t="shared" si="1"/>
        <v>1</v>
      </c>
      <c r="L94" s="188" t="s">
        <v>136</v>
      </c>
      <c r="M94" s="188" t="s">
        <v>847</v>
      </c>
      <c r="N94" s="188"/>
      <c r="O94" s="190"/>
    </row>
    <row r="95" spans="1:15" s="174" customFormat="1">
      <c r="A95" s="187" t="s">
        <v>2113</v>
      </c>
      <c r="B95" s="188" t="s">
        <v>2114</v>
      </c>
      <c r="C95" s="189"/>
      <c r="D95" s="189"/>
      <c r="E95" s="189"/>
      <c r="F95" s="189"/>
      <c r="G95" s="189"/>
      <c r="H95" s="189">
        <v>1</v>
      </c>
      <c r="I95" s="189">
        <v>1</v>
      </c>
      <c r="J95" s="189"/>
      <c r="K95" s="189">
        <f t="shared" si="1"/>
        <v>2</v>
      </c>
      <c r="L95" s="188" t="s">
        <v>136</v>
      </c>
      <c r="M95" s="188" t="s">
        <v>827</v>
      </c>
      <c r="N95" s="188"/>
      <c r="O95" s="190"/>
    </row>
    <row r="96" spans="1:15" s="174" customFormat="1">
      <c r="A96" s="187" t="s">
        <v>2115</v>
      </c>
      <c r="B96" s="188" t="s">
        <v>2116</v>
      </c>
      <c r="C96" s="189"/>
      <c r="D96" s="189"/>
      <c r="E96" s="189">
        <v>1</v>
      </c>
      <c r="F96" s="189"/>
      <c r="G96" s="189"/>
      <c r="H96" s="189"/>
      <c r="I96" s="189"/>
      <c r="J96" s="189"/>
      <c r="K96" s="189">
        <f t="shared" si="1"/>
        <v>1</v>
      </c>
      <c r="L96" s="188" t="s">
        <v>136</v>
      </c>
      <c r="M96" s="188" t="s">
        <v>1182</v>
      </c>
      <c r="N96" s="188"/>
      <c r="O96" s="190"/>
    </row>
    <row r="97" spans="1:15" s="174" customFormat="1">
      <c r="A97" s="187" t="s">
        <v>2117</v>
      </c>
      <c r="B97" s="188" t="s">
        <v>2118</v>
      </c>
      <c r="C97" s="189">
        <v>1</v>
      </c>
      <c r="D97" s="189"/>
      <c r="E97" s="189"/>
      <c r="F97" s="189"/>
      <c r="G97" s="189"/>
      <c r="H97" s="189"/>
      <c r="I97" s="189"/>
      <c r="J97" s="189">
        <v>1</v>
      </c>
      <c r="K97" s="189">
        <f t="shared" si="1"/>
        <v>2</v>
      </c>
      <c r="L97" s="188" t="s">
        <v>136</v>
      </c>
      <c r="M97" s="188" t="s">
        <v>847</v>
      </c>
      <c r="N97" s="188"/>
      <c r="O97" s="190"/>
    </row>
    <row r="98" spans="1:15" s="174" customFormat="1">
      <c r="A98" s="187" t="s">
        <v>2119</v>
      </c>
      <c r="B98" s="188" t="s">
        <v>2120</v>
      </c>
      <c r="C98" s="189"/>
      <c r="D98" s="189"/>
      <c r="E98" s="189"/>
      <c r="F98" s="189"/>
      <c r="G98" s="189">
        <v>1</v>
      </c>
      <c r="H98" s="189"/>
      <c r="I98" s="189"/>
      <c r="J98" s="189"/>
      <c r="K98" s="189">
        <f t="shared" si="1"/>
        <v>1</v>
      </c>
      <c r="L98" s="188" t="s">
        <v>136</v>
      </c>
      <c r="M98" s="188" t="s">
        <v>833</v>
      </c>
      <c r="N98" s="188"/>
      <c r="O98" s="190"/>
    </row>
    <row r="99" spans="1:15" s="174" customFormat="1">
      <c r="A99" s="187" t="s">
        <v>2121</v>
      </c>
      <c r="B99" s="188" t="s">
        <v>2122</v>
      </c>
      <c r="C99" s="189"/>
      <c r="D99" s="189"/>
      <c r="E99" s="189"/>
      <c r="F99" s="189"/>
      <c r="G99" s="189"/>
      <c r="H99" s="189"/>
      <c r="I99" s="189"/>
      <c r="J99" s="189">
        <v>1</v>
      </c>
      <c r="K99" s="189">
        <f t="shared" si="1"/>
        <v>1</v>
      </c>
      <c r="L99" s="188" t="s">
        <v>136</v>
      </c>
      <c r="M99" s="188" t="s">
        <v>890</v>
      </c>
      <c r="N99" s="188"/>
      <c r="O99" s="190"/>
    </row>
    <row r="100" spans="1:15" s="174" customFormat="1">
      <c r="A100" s="187" t="s">
        <v>2123</v>
      </c>
      <c r="B100" s="188" t="s">
        <v>2124</v>
      </c>
      <c r="C100" s="189"/>
      <c r="D100" s="189"/>
      <c r="E100" s="189"/>
      <c r="F100" s="189"/>
      <c r="G100" s="189"/>
      <c r="H100" s="189"/>
      <c r="I100" s="189">
        <v>1</v>
      </c>
      <c r="J100" s="189"/>
      <c r="K100" s="189">
        <f t="shared" si="1"/>
        <v>1</v>
      </c>
      <c r="L100" s="188" t="s">
        <v>136</v>
      </c>
      <c r="M100" s="188" t="s">
        <v>861</v>
      </c>
      <c r="N100" s="188"/>
      <c r="O100" s="190"/>
    </row>
    <row r="101" spans="1:15" s="174" customFormat="1">
      <c r="A101" s="187" t="s">
        <v>2125</v>
      </c>
      <c r="B101" s="188" t="s">
        <v>2126</v>
      </c>
      <c r="C101" s="189"/>
      <c r="D101" s="189"/>
      <c r="E101" s="189">
        <v>1</v>
      </c>
      <c r="F101" s="189"/>
      <c r="G101" s="189"/>
      <c r="H101" s="189"/>
      <c r="I101" s="189"/>
      <c r="J101" s="189"/>
      <c r="K101" s="189">
        <f t="shared" si="1"/>
        <v>1</v>
      </c>
      <c r="L101" s="188" t="s">
        <v>136</v>
      </c>
      <c r="M101" s="188" t="s">
        <v>982</v>
      </c>
      <c r="N101" s="188"/>
      <c r="O101" s="190"/>
    </row>
    <row r="102" spans="1:15" s="174" customFormat="1">
      <c r="A102" s="187" t="s">
        <v>2127</v>
      </c>
      <c r="B102" s="188" t="s">
        <v>2128</v>
      </c>
      <c r="C102" s="189"/>
      <c r="D102" s="189"/>
      <c r="E102" s="189"/>
      <c r="F102" s="189"/>
      <c r="G102" s="189"/>
      <c r="H102" s="189"/>
      <c r="I102" s="189">
        <v>1</v>
      </c>
      <c r="J102" s="189"/>
      <c r="K102" s="189">
        <f t="shared" si="1"/>
        <v>1</v>
      </c>
      <c r="L102" s="188" t="s">
        <v>136</v>
      </c>
      <c r="M102" s="188" t="s">
        <v>847</v>
      </c>
      <c r="N102" s="188"/>
      <c r="O102" s="190"/>
    </row>
    <row r="103" spans="1:15" s="174" customFormat="1">
      <c r="A103" s="187" t="s">
        <v>2129</v>
      </c>
      <c r="B103" s="188" t="s">
        <v>2130</v>
      </c>
      <c r="C103" s="189"/>
      <c r="D103" s="189">
        <v>1</v>
      </c>
      <c r="E103" s="189"/>
      <c r="F103" s="189"/>
      <c r="G103" s="189"/>
      <c r="H103" s="189"/>
      <c r="I103" s="189"/>
      <c r="J103" s="189"/>
      <c r="K103" s="189">
        <f t="shared" si="1"/>
        <v>1</v>
      </c>
      <c r="L103" s="188" t="s">
        <v>136</v>
      </c>
      <c r="M103" s="188" t="s">
        <v>816</v>
      </c>
      <c r="N103" s="188"/>
      <c r="O103" s="190"/>
    </row>
    <row r="104" spans="1:15" s="174" customFormat="1">
      <c r="A104" s="187" t="s">
        <v>2131</v>
      </c>
      <c r="B104" s="188" t="s">
        <v>2132</v>
      </c>
      <c r="C104" s="189"/>
      <c r="D104" s="189">
        <v>1</v>
      </c>
      <c r="E104" s="189"/>
      <c r="F104" s="189"/>
      <c r="G104" s="189"/>
      <c r="H104" s="189"/>
      <c r="I104" s="189"/>
      <c r="J104" s="189"/>
      <c r="K104" s="189">
        <f t="shared" si="1"/>
        <v>1</v>
      </c>
      <c r="L104" s="188" t="s">
        <v>136</v>
      </c>
      <c r="M104" s="188" t="s">
        <v>847</v>
      </c>
      <c r="N104" s="188"/>
      <c r="O104" s="190"/>
    </row>
    <row r="105" spans="1:15" s="174" customFormat="1">
      <c r="A105" s="187" t="s">
        <v>2133</v>
      </c>
      <c r="B105" s="188" t="s">
        <v>2134</v>
      </c>
      <c r="C105" s="189"/>
      <c r="D105" s="189"/>
      <c r="E105" s="189"/>
      <c r="F105" s="189"/>
      <c r="G105" s="189">
        <v>1</v>
      </c>
      <c r="H105" s="189"/>
      <c r="I105" s="189"/>
      <c r="J105" s="189"/>
      <c r="K105" s="189">
        <f t="shared" si="1"/>
        <v>1</v>
      </c>
      <c r="L105" s="188" t="s">
        <v>136</v>
      </c>
      <c r="M105" s="188" t="s">
        <v>847</v>
      </c>
      <c r="N105" s="188"/>
      <c r="O105" s="190"/>
    </row>
    <row r="106" spans="1:15" s="174" customFormat="1">
      <c r="A106" s="187" t="s">
        <v>2135</v>
      </c>
      <c r="B106" s="188" t="s">
        <v>2136</v>
      </c>
      <c r="C106" s="189">
        <v>1</v>
      </c>
      <c r="D106" s="189">
        <v>1</v>
      </c>
      <c r="E106" s="189"/>
      <c r="F106" s="189"/>
      <c r="G106" s="189"/>
      <c r="H106" s="189"/>
      <c r="I106" s="189"/>
      <c r="J106" s="189"/>
      <c r="K106" s="189">
        <f t="shared" si="1"/>
        <v>2</v>
      </c>
      <c r="L106" s="188" t="s">
        <v>136</v>
      </c>
      <c r="M106" s="188" t="s">
        <v>816</v>
      </c>
      <c r="N106" s="188" t="s">
        <v>828</v>
      </c>
      <c r="O106" s="190"/>
    </row>
    <row r="107" spans="1:15" s="174" customFormat="1">
      <c r="A107" s="187" t="s">
        <v>2137</v>
      </c>
      <c r="B107" s="188" t="s">
        <v>2138</v>
      </c>
      <c r="C107" s="189">
        <v>1</v>
      </c>
      <c r="D107" s="189">
        <v>1</v>
      </c>
      <c r="E107" s="189"/>
      <c r="F107" s="189"/>
      <c r="G107" s="189"/>
      <c r="H107" s="189"/>
      <c r="I107" s="189"/>
      <c r="J107" s="189"/>
      <c r="K107" s="189">
        <f t="shared" si="1"/>
        <v>2</v>
      </c>
      <c r="L107" s="188" t="s">
        <v>136</v>
      </c>
      <c r="M107" s="188" t="s">
        <v>1657</v>
      </c>
      <c r="N107" s="188"/>
      <c r="O107" s="190"/>
    </row>
    <row r="108" spans="1:15" s="174" customFormat="1">
      <c r="A108" s="187" t="s">
        <v>2139</v>
      </c>
      <c r="B108" s="188" t="s">
        <v>2140</v>
      </c>
      <c r="C108" s="189"/>
      <c r="D108" s="189">
        <v>1</v>
      </c>
      <c r="E108" s="189"/>
      <c r="F108" s="189"/>
      <c r="G108" s="189"/>
      <c r="H108" s="189"/>
      <c r="I108" s="189"/>
      <c r="J108" s="189">
        <v>1</v>
      </c>
      <c r="K108" s="189">
        <f t="shared" si="1"/>
        <v>2</v>
      </c>
      <c r="L108" s="188" t="s">
        <v>136</v>
      </c>
      <c r="M108" s="188" t="s">
        <v>885</v>
      </c>
      <c r="N108" s="188"/>
      <c r="O108" s="190"/>
    </row>
    <row r="109" spans="1:15" s="174" customFormat="1">
      <c r="A109" s="187" t="s">
        <v>2141</v>
      </c>
      <c r="B109" s="188" t="s">
        <v>2142</v>
      </c>
      <c r="C109" s="189">
        <v>1</v>
      </c>
      <c r="D109" s="189"/>
      <c r="E109" s="189"/>
      <c r="F109" s="189"/>
      <c r="G109" s="189"/>
      <c r="H109" s="189"/>
      <c r="I109" s="189"/>
      <c r="J109" s="189"/>
      <c r="K109" s="189">
        <f t="shared" si="1"/>
        <v>1</v>
      </c>
      <c r="L109" s="188" t="s">
        <v>136</v>
      </c>
      <c r="M109" s="188" t="s">
        <v>1409</v>
      </c>
      <c r="N109" s="188"/>
      <c r="O109" s="190"/>
    </row>
    <row r="110" spans="1:15" s="174" customFormat="1">
      <c r="A110" s="187" t="s">
        <v>2143</v>
      </c>
      <c r="B110" s="188" t="s">
        <v>2144</v>
      </c>
      <c r="C110" s="189"/>
      <c r="D110" s="189"/>
      <c r="E110" s="189"/>
      <c r="F110" s="189"/>
      <c r="G110" s="189"/>
      <c r="H110" s="189"/>
      <c r="I110" s="189">
        <v>1</v>
      </c>
      <c r="J110" s="189"/>
      <c r="K110" s="189">
        <f t="shared" si="1"/>
        <v>1</v>
      </c>
      <c r="L110" s="188" t="s">
        <v>136</v>
      </c>
      <c r="M110" s="188" t="s">
        <v>847</v>
      </c>
      <c r="N110" s="188"/>
      <c r="O110" s="190"/>
    </row>
    <row r="111" spans="1:15" s="174" customFormat="1">
      <c r="A111" s="187" t="s">
        <v>2145</v>
      </c>
      <c r="B111" s="188" t="s">
        <v>2146</v>
      </c>
      <c r="C111" s="189">
        <v>1</v>
      </c>
      <c r="D111" s="189"/>
      <c r="E111" s="189"/>
      <c r="F111" s="189"/>
      <c r="G111" s="189"/>
      <c r="H111" s="189"/>
      <c r="I111" s="189"/>
      <c r="J111" s="189"/>
      <c r="K111" s="189">
        <f t="shared" si="1"/>
        <v>1</v>
      </c>
      <c r="L111" s="188" t="s">
        <v>136</v>
      </c>
      <c r="M111" s="188" t="s">
        <v>816</v>
      </c>
      <c r="N111" s="188"/>
      <c r="O111" s="190"/>
    </row>
    <row r="112" spans="1:15" s="174" customFormat="1">
      <c r="A112" s="187" t="s">
        <v>2147</v>
      </c>
      <c r="B112" s="188" t="s">
        <v>2148</v>
      </c>
      <c r="C112" s="189">
        <v>1</v>
      </c>
      <c r="D112" s="189"/>
      <c r="E112" s="189"/>
      <c r="F112" s="189"/>
      <c r="G112" s="189"/>
      <c r="H112" s="189"/>
      <c r="I112" s="189"/>
      <c r="J112" s="189">
        <v>1</v>
      </c>
      <c r="K112" s="189">
        <f t="shared" si="1"/>
        <v>2</v>
      </c>
      <c r="L112" s="188" t="s">
        <v>136</v>
      </c>
      <c r="M112" s="188" t="s">
        <v>816</v>
      </c>
      <c r="N112" s="188"/>
      <c r="O112" s="190"/>
    </row>
    <row r="113" spans="1:15" s="174" customFormat="1">
      <c r="A113" s="187" t="s">
        <v>2149</v>
      </c>
      <c r="B113" s="188" t="s">
        <v>2150</v>
      </c>
      <c r="C113" s="189"/>
      <c r="D113" s="189"/>
      <c r="E113" s="189"/>
      <c r="F113" s="189"/>
      <c r="G113" s="189"/>
      <c r="H113" s="189">
        <v>1</v>
      </c>
      <c r="I113" s="189"/>
      <c r="J113" s="189"/>
      <c r="K113" s="189">
        <f t="shared" si="1"/>
        <v>1</v>
      </c>
      <c r="L113" s="188" t="s">
        <v>136</v>
      </c>
      <c r="M113" s="188" t="s">
        <v>885</v>
      </c>
      <c r="N113" s="188"/>
      <c r="O113" s="190"/>
    </row>
    <row r="114" spans="1:15" s="174" customFormat="1">
      <c r="A114" s="187" t="s">
        <v>2151</v>
      </c>
      <c r="B114" s="188" t="s">
        <v>2152</v>
      </c>
      <c r="C114" s="189"/>
      <c r="D114" s="189"/>
      <c r="E114" s="189"/>
      <c r="F114" s="189"/>
      <c r="G114" s="189"/>
      <c r="H114" s="189"/>
      <c r="I114" s="189"/>
      <c r="J114" s="189">
        <v>1</v>
      </c>
      <c r="K114" s="189">
        <f t="shared" si="1"/>
        <v>1</v>
      </c>
      <c r="L114" s="188" t="s">
        <v>136</v>
      </c>
      <c r="M114" s="188" t="s">
        <v>847</v>
      </c>
      <c r="N114" s="188"/>
      <c r="O114" s="190"/>
    </row>
    <row r="115" spans="1:15" s="174" customFormat="1">
      <c r="A115" s="187" t="s">
        <v>2153</v>
      </c>
      <c r="B115" s="188" t="s">
        <v>2154</v>
      </c>
      <c r="C115" s="189"/>
      <c r="D115" s="189"/>
      <c r="E115" s="189"/>
      <c r="F115" s="189"/>
      <c r="G115" s="189">
        <v>1</v>
      </c>
      <c r="H115" s="189"/>
      <c r="I115" s="189"/>
      <c r="J115" s="189">
        <v>1</v>
      </c>
      <c r="K115" s="189">
        <f t="shared" si="1"/>
        <v>2</v>
      </c>
      <c r="L115" s="188" t="s">
        <v>136</v>
      </c>
      <c r="M115" s="188" t="s">
        <v>1981</v>
      </c>
      <c r="N115" s="188"/>
      <c r="O115" s="190"/>
    </row>
    <row r="116" spans="1:15" s="174" customFormat="1">
      <c r="A116" s="187" t="s">
        <v>2155</v>
      </c>
      <c r="B116" s="188" t="s">
        <v>2156</v>
      </c>
      <c r="C116" s="189">
        <v>1</v>
      </c>
      <c r="D116" s="189"/>
      <c r="E116" s="189"/>
      <c r="F116" s="189"/>
      <c r="G116" s="189">
        <v>1</v>
      </c>
      <c r="H116" s="189"/>
      <c r="I116" s="189"/>
      <c r="J116" s="189">
        <v>1</v>
      </c>
      <c r="K116" s="189">
        <f t="shared" si="1"/>
        <v>3</v>
      </c>
      <c r="L116" s="188" t="s">
        <v>136</v>
      </c>
      <c r="M116" s="188" t="s">
        <v>847</v>
      </c>
      <c r="N116" s="188"/>
      <c r="O116" s="190"/>
    </row>
    <row r="117" spans="1:15" s="174" customFormat="1">
      <c r="A117" s="187" t="s">
        <v>2157</v>
      </c>
      <c r="B117" s="188" t="s">
        <v>2158</v>
      </c>
      <c r="C117" s="189">
        <v>1</v>
      </c>
      <c r="D117" s="189"/>
      <c r="E117" s="189"/>
      <c r="F117" s="189"/>
      <c r="G117" s="189"/>
      <c r="H117" s="189"/>
      <c r="I117" s="189"/>
      <c r="J117" s="189">
        <v>1</v>
      </c>
      <c r="K117" s="189">
        <f t="shared" si="1"/>
        <v>2</v>
      </c>
      <c r="L117" s="188" t="s">
        <v>136</v>
      </c>
      <c r="M117" s="188" t="s">
        <v>816</v>
      </c>
      <c r="N117" s="188"/>
      <c r="O117" s="190"/>
    </row>
    <row r="118" spans="1:15" s="174" customFormat="1">
      <c r="A118" s="187" t="s">
        <v>2159</v>
      </c>
      <c r="B118" s="188" t="s">
        <v>2160</v>
      </c>
      <c r="C118" s="189"/>
      <c r="D118" s="189"/>
      <c r="E118" s="189"/>
      <c r="F118" s="189"/>
      <c r="G118" s="189"/>
      <c r="H118" s="189">
        <v>1</v>
      </c>
      <c r="I118" s="189"/>
      <c r="J118" s="189"/>
      <c r="K118" s="189">
        <f t="shared" si="1"/>
        <v>1</v>
      </c>
      <c r="L118" s="188" t="s">
        <v>136</v>
      </c>
      <c r="M118" s="188" t="s">
        <v>1657</v>
      </c>
      <c r="N118" s="188"/>
      <c r="O118" s="190"/>
    </row>
    <row r="119" spans="1:15" s="174" customFormat="1">
      <c r="A119" s="187" t="s">
        <v>2161</v>
      </c>
      <c r="B119" s="188" t="s">
        <v>2162</v>
      </c>
      <c r="C119" s="189"/>
      <c r="D119" s="189"/>
      <c r="E119" s="189"/>
      <c r="F119" s="189"/>
      <c r="G119" s="189"/>
      <c r="H119" s="189"/>
      <c r="I119" s="189">
        <v>1</v>
      </c>
      <c r="J119" s="189"/>
      <c r="K119" s="189">
        <f t="shared" si="1"/>
        <v>1</v>
      </c>
      <c r="L119" s="188" t="s">
        <v>412</v>
      </c>
      <c r="M119" s="188" t="s">
        <v>844</v>
      </c>
      <c r="N119" s="188"/>
      <c r="O119" s="190"/>
    </row>
    <row r="120" spans="1:15" s="174" customFormat="1">
      <c r="A120" s="187" t="s">
        <v>2163</v>
      </c>
      <c r="B120" s="188" t="s">
        <v>2164</v>
      </c>
      <c r="C120" s="189"/>
      <c r="D120" s="189"/>
      <c r="E120" s="189"/>
      <c r="F120" s="189"/>
      <c r="G120" s="189"/>
      <c r="H120" s="189"/>
      <c r="I120" s="189">
        <v>1</v>
      </c>
      <c r="J120" s="189"/>
      <c r="K120" s="189">
        <f t="shared" si="1"/>
        <v>1</v>
      </c>
      <c r="L120" s="188" t="s">
        <v>412</v>
      </c>
      <c r="M120" s="188" t="s">
        <v>1182</v>
      </c>
      <c r="N120" s="188"/>
      <c r="O120" s="190"/>
    </row>
    <row r="121" spans="1:15" s="174" customFormat="1">
      <c r="A121" s="187" t="s">
        <v>2165</v>
      </c>
      <c r="B121" s="188" t="s">
        <v>2164</v>
      </c>
      <c r="C121" s="189"/>
      <c r="D121" s="189"/>
      <c r="E121" s="189"/>
      <c r="F121" s="189"/>
      <c r="G121" s="189"/>
      <c r="H121" s="189"/>
      <c r="I121" s="189">
        <v>1</v>
      </c>
      <c r="J121" s="189"/>
      <c r="K121" s="189">
        <f t="shared" si="1"/>
        <v>1</v>
      </c>
      <c r="L121" s="188" t="s">
        <v>412</v>
      </c>
      <c r="M121" s="188" t="s">
        <v>2166</v>
      </c>
      <c r="N121" s="188"/>
      <c r="O121" s="190"/>
    </row>
    <row r="122" spans="1:15" s="174" customFormat="1">
      <c r="A122" s="187" t="s">
        <v>2167</v>
      </c>
      <c r="B122" s="188" t="s">
        <v>2168</v>
      </c>
      <c r="C122" s="189"/>
      <c r="D122" s="189"/>
      <c r="E122" s="189"/>
      <c r="F122" s="189"/>
      <c r="G122" s="189">
        <v>1</v>
      </c>
      <c r="H122" s="189"/>
      <c r="I122" s="189"/>
      <c r="J122" s="189">
        <v>1</v>
      </c>
      <c r="K122" s="189">
        <f t="shared" si="1"/>
        <v>2</v>
      </c>
      <c r="L122" s="188" t="s">
        <v>400</v>
      </c>
      <c r="M122" s="188" t="s">
        <v>847</v>
      </c>
      <c r="N122" s="188"/>
      <c r="O122" s="190"/>
    </row>
    <row r="123" spans="1:15" s="174" customFormat="1">
      <c r="A123" s="187" t="s">
        <v>2169</v>
      </c>
      <c r="B123" s="188" t="s">
        <v>2170</v>
      </c>
      <c r="C123" s="189">
        <v>1</v>
      </c>
      <c r="D123" s="189"/>
      <c r="E123" s="189"/>
      <c r="F123" s="189"/>
      <c r="G123" s="189"/>
      <c r="H123" s="189"/>
      <c r="I123" s="189"/>
      <c r="J123" s="189">
        <v>1</v>
      </c>
      <c r="K123" s="189">
        <f t="shared" si="1"/>
        <v>2</v>
      </c>
      <c r="L123" s="188" t="s">
        <v>400</v>
      </c>
      <c r="M123" s="188" t="s">
        <v>847</v>
      </c>
      <c r="N123" s="188"/>
      <c r="O123" s="190"/>
    </row>
    <row r="124" spans="1:15" s="174" customFormat="1">
      <c r="A124" s="187" t="s">
        <v>2171</v>
      </c>
      <c r="B124" s="188" t="s">
        <v>2172</v>
      </c>
      <c r="C124" s="189">
        <v>1</v>
      </c>
      <c r="D124" s="189"/>
      <c r="E124" s="189"/>
      <c r="F124" s="189"/>
      <c r="G124" s="189"/>
      <c r="H124" s="189"/>
      <c r="I124" s="189"/>
      <c r="J124" s="189"/>
      <c r="K124" s="189">
        <f t="shared" si="1"/>
        <v>1</v>
      </c>
      <c r="L124" s="188" t="s">
        <v>360</v>
      </c>
      <c r="M124" s="188" t="s">
        <v>816</v>
      </c>
      <c r="N124" s="188"/>
      <c r="O124" s="190"/>
    </row>
    <row r="125" spans="1:15" s="174" customFormat="1">
      <c r="A125" s="187" t="s">
        <v>2173</v>
      </c>
      <c r="B125" s="188" t="s">
        <v>2174</v>
      </c>
      <c r="C125" s="189">
        <v>1</v>
      </c>
      <c r="D125" s="189"/>
      <c r="E125" s="189"/>
      <c r="F125" s="189"/>
      <c r="G125" s="189"/>
      <c r="H125" s="189"/>
      <c r="I125" s="189"/>
      <c r="J125" s="189"/>
      <c r="K125" s="189">
        <f t="shared" si="1"/>
        <v>1</v>
      </c>
      <c r="L125" s="188" t="s">
        <v>360</v>
      </c>
      <c r="M125" s="188" t="s">
        <v>816</v>
      </c>
      <c r="N125" s="188"/>
      <c r="O125" s="190"/>
    </row>
    <row r="126" spans="1:15" s="174" customFormat="1">
      <c r="A126" s="187" t="s">
        <v>2175</v>
      </c>
      <c r="B126" s="188" t="s">
        <v>2176</v>
      </c>
      <c r="C126" s="189">
        <v>1</v>
      </c>
      <c r="D126" s="189"/>
      <c r="E126" s="189"/>
      <c r="F126" s="189"/>
      <c r="G126" s="189"/>
      <c r="H126" s="189"/>
      <c r="I126" s="189"/>
      <c r="J126" s="189"/>
      <c r="K126" s="189">
        <f t="shared" si="1"/>
        <v>1</v>
      </c>
      <c r="L126" s="188" t="s">
        <v>360</v>
      </c>
      <c r="M126" s="188" t="s">
        <v>816</v>
      </c>
      <c r="N126" s="188"/>
      <c r="O126" s="190"/>
    </row>
    <row r="127" spans="1:15" s="174" customFormat="1">
      <c r="A127" s="187" t="s">
        <v>2177</v>
      </c>
      <c r="B127" s="188" t="s">
        <v>2178</v>
      </c>
      <c r="C127" s="189">
        <v>1</v>
      </c>
      <c r="D127" s="189"/>
      <c r="E127" s="189"/>
      <c r="F127" s="189"/>
      <c r="G127" s="189"/>
      <c r="H127" s="189"/>
      <c r="I127" s="189"/>
      <c r="J127" s="189"/>
      <c r="K127" s="189">
        <f t="shared" si="1"/>
        <v>1</v>
      </c>
      <c r="L127" s="188" t="s">
        <v>360</v>
      </c>
      <c r="M127" s="188" t="s">
        <v>816</v>
      </c>
      <c r="N127" s="188"/>
      <c r="O127" s="190"/>
    </row>
    <row r="128" spans="1:15" s="174" customFormat="1">
      <c r="A128" s="187" t="s">
        <v>2179</v>
      </c>
      <c r="B128" s="188" t="s">
        <v>2180</v>
      </c>
      <c r="C128" s="189">
        <v>1</v>
      </c>
      <c r="D128" s="189"/>
      <c r="E128" s="189"/>
      <c r="F128" s="189"/>
      <c r="G128" s="189"/>
      <c r="H128" s="189"/>
      <c r="I128" s="189"/>
      <c r="J128" s="189"/>
      <c r="K128" s="189">
        <f t="shared" si="1"/>
        <v>1</v>
      </c>
      <c r="L128" s="188" t="s">
        <v>360</v>
      </c>
      <c r="M128" s="188" t="s">
        <v>816</v>
      </c>
      <c r="N128" s="188"/>
      <c r="O128" s="190"/>
    </row>
    <row r="129" spans="1:15" s="174" customFormat="1">
      <c r="A129" s="187" t="s">
        <v>2181</v>
      </c>
      <c r="B129" s="188" t="s">
        <v>2182</v>
      </c>
      <c r="C129" s="189">
        <v>1</v>
      </c>
      <c r="D129" s="189"/>
      <c r="E129" s="189"/>
      <c r="F129" s="189"/>
      <c r="G129" s="189"/>
      <c r="H129" s="189"/>
      <c r="I129" s="189"/>
      <c r="J129" s="189"/>
      <c r="K129" s="189">
        <f t="shared" si="1"/>
        <v>1</v>
      </c>
      <c r="L129" s="188" t="s">
        <v>360</v>
      </c>
      <c r="M129" s="188" t="s">
        <v>816</v>
      </c>
      <c r="N129" s="188"/>
      <c r="O129" s="190"/>
    </row>
    <row r="130" spans="1:15" s="174" customFormat="1">
      <c r="A130" s="187" t="s">
        <v>2183</v>
      </c>
      <c r="B130" s="188" t="s">
        <v>2184</v>
      </c>
      <c r="C130" s="189">
        <v>1</v>
      </c>
      <c r="D130" s="189">
        <v>1</v>
      </c>
      <c r="E130" s="189"/>
      <c r="F130" s="189"/>
      <c r="G130" s="189"/>
      <c r="H130" s="189"/>
      <c r="I130" s="189"/>
      <c r="J130" s="189"/>
      <c r="K130" s="189">
        <f t="shared" si="1"/>
        <v>2</v>
      </c>
      <c r="L130" s="188" t="s">
        <v>360</v>
      </c>
      <c r="M130" s="188" t="s">
        <v>847</v>
      </c>
      <c r="N130" s="188"/>
      <c r="O130" s="190"/>
    </row>
    <row r="131" spans="1:15" s="174" customFormat="1">
      <c r="A131" s="187" t="s">
        <v>2185</v>
      </c>
      <c r="B131" s="188" t="s">
        <v>2186</v>
      </c>
      <c r="C131" s="189">
        <v>1</v>
      </c>
      <c r="D131" s="189"/>
      <c r="E131" s="189"/>
      <c r="F131" s="189"/>
      <c r="G131" s="189"/>
      <c r="H131" s="189"/>
      <c r="I131" s="189"/>
      <c r="J131" s="189"/>
      <c r="K131" s="189">
        <f t="shared" si="1"/>
        <v>1</v>
      </c>
      <c r="L131" s="188" t="s">
        <v>360</v>
      </c>
      <c r="M131" s="188" t="s">
        <v>847</v>
      </c>
      <c r="N131" s="188"/>
      <c r="O131" s="190"/>
    </row>
    <row r="132" spans="1:15" s="174" customFormat="1">
      <c r="A132" s="187" t="s">
        <v>2187</v>
      </c>
      <c r="B132" s="188" t="s">
        <v>2188</v>
      </c>
      <c r="C132" s="189">
        <v>1</v>
      </c>
      <c r="D132" s="189"/>
      <c r="E132" s="189"/>
      <c r="F132" s="189"/>
      <c r="G132" s="189"/>
      <c r="H132" s="189"/>
      <c r="I132" s="189"/>
      <c r="J132" s="189"/>
      <c r="K132" s="189">
        <f t="shared" si="1"/>
        <v>1</v>
      </c>
      <c r="L132" s="188" t="s">
        <v>360</v>
      </c>
      <c r="M132" s="188" t="s">
        <v>816</v>
      </c>
      <c r="N132" s="188"/>
      <c r="O132" s="190"/>
    </row>
    <row r="133" spans="1:15" s="174" customFormat="1">
      <c r="A133" s="187" t="s">
        <v>2189</v>
      </c>
      <c r="B133" s="188" t="s">
        <v>2190</v>
      </c>
      <c r="C133" s="189">
        <v>1</v>
      </c>
      <c r="D133" s="189"/>
      <c r="E133" s="189"/>
      <c r="F133" s="189"/>
      <c r="G133" s="189"/>
      <c r="H133" s="189"/>
      <c r="I133" s="189"/>
      <c r="J133" s="189"/>
      <c r="K133" s="189">
        <f t="shared" si="1"/>
        <v>1</v>
      </c>
      <c r="L133" s="188" t="s">
        <v>360</v>
      </c>
      <c r="M133" s="188" t="s">
        <v>816</v>
      </c>
      <c r="N133" s="188"/>
      <c r="O133" s="190"/>
    </row>
    <row r="134" spans="1:15" s="174" customFormat="1">
      <c r="A134" s="187" t="s">
        <v>2191</v>
      </c>
      <c r="B134" s="188" t="s">
        <v>2192</v>
      </c>
      <c r="C134" s="189">
        <v>1</v>
      </c>
      <c r="D134" s="189"/>
      <c r="E134" s="189"/>
      <c r="F134" s="189"/>
      <c r="G134" s="189"/>
      <c r="H134" s="189"/>
      <c r="I134" s="189"/>
      <c r="J134" s="189"/>
      <c r="K134" s="189">
        <f t="shared" si="1"/>
        <v>1</v>
      </c>
      <c r="L134" s="188" t="s">
        <v>360</v>
      </c>
      <c r="M134" s="188" t="s">
        <v>847</v>
      </c>
      <c r="N134" s="188"/>
      <c r="O134" s="190"/>
    </row>
    <row r="135" spans="1:15" s="174" customFormat="1">
      <c r="A135" s="187" t="s">
        <v>2193</v>
      </c>
      <c r="B135" s="188" t="s">
        <v>2194</v>
      </c>
      <c r="C135" s="189">
        <v>1</v>
      </c>
      <c r="D135" s="189"/>
      <c r="E135" s="189"/>
      <c r="F135" s="189"/>
      <c r="G135" s="189"/>
      <c r="H135" s="189"/>
      <c r="I135" s="189"/>
      <c r="J135" s="189"/>
      <c r="K135" s="189">
        <f t="shared" si="1"/>
        <v>1</v>
      </c>
      <c r="L135" s="188" t="s">
        <v>360</v>
      </c>
      <c r="M135" s="188" t="s">
        <v>816</v>
      </c>
      <c r="N135" s="188"/>
      <c r="O135" s="190"/>
    </row>
    <row r="136" spans="1:15" s="174" customFormat="1">
      <c r="A136" s="187" t="s">
        <v>2195</v>
      </c>
      <c r="B136" s="188" t="s">
        <v>2196</v>
      </c>
      <c r="C136" s="189">
        <v>1</v>
      </c>
      <c r="D136" s="189"/>
      <c r="E136" s="189"/>
      <c r="F136" s="189"/>
      <c r="G136" s="189"/>
      <c r="H136" s="189"/>
      <c r="I136" s="189"/>
      <c r="J136" s="189"/>
      <c r="K136" s="189">
        <f t="shared" si="1"/>
        <v>1</v>
      </c>
      <c r="L136" s="188" t="s">
        <v>360</v>
      </c>
      <c r="M136" s="188" t="s">
        <v>816</v>
      </c>
      <c r="N136" s="188"/>
      <c r="O136" s="190"/>
    </row>
    <row r="137" spans="1:15" s="174" customFormat="1">
      <c r="A137" s="187" t="s">
        <v>2197</v>
      </c>
      <c r="B137" s="188" t="s">
        <v>2198</v>
      </c>
      <c r="C137" s="189">
        <v>1</v>
      </c>
      <c r="D137" s="189"/>
      <c r="E137" s="189"/>
      <c r="F137" s="189"/>
      <c r="G137" s="189"/>
      <c r="H137" s="189"/>
      <c r="I137" s="189"/>
      <c r="J137" s="189"/>
      <c r="K137" s="189">
        <f t="shared" ref="K137:K200" si="2">SUM(C137:J137)</f>
        <v>1</v>
      </c>
      <c r="L137" s="188" t="s">
        <v>360</v>
      </c>
      <c r="M137" s="188" t="s">
        <v>816</v>
      </c>
      <c r="N137" s="188" t="s">
        <v>1168</v>
      </c>
      <c r="O137" s="190"/>
    </row>
    <row r="138" spans="1:15" s="174" customFormat="1">
      <c r="A138" s="187" t="s">
        <v>2199</v>
      </c>
      <c r="B138" s="188" t="s">
        <v>2200</v>
      </c>
      <c r="C138" s="189">
        <v>1</v>
      </c>
      <c r="D138" s="189"/>
      <c r="E138" s="189"/>
      <c r="F138" s="189"/>
      <c r="G138" s="189"/>
      <c r="H138" s="189"/>
      <c r="I138" s="189"/>
      <c r="J138" s="189"/>
      <c r="K138" s="189">
        <f t="shared" si="2"/>
        <v>1</v>
      </c>
      <c r="L138" s="188" t="s">
        <v>360</v>
      </c>
      <c r="M138" s="188" t="s">
        <v>816</v>
      </c>
      <c r="N138" s="188" t="s">
        <v>1168</v>
      </c>
      <c r="O138" s="190"/>
    </row>
    <row r="139" spans="1:15" s="174" customFormat="1">
      <c r="A139" s="187" t="s">
        <v>2201</v>
      </c>
      <c r="B139" s="188" t="s">
        <v>2202</v>
      </c>
      <c r="C139" s="189">
        <v>1</v>
      </c>
      <c r="D139" s="189"/>
      <c r="E139" s="189"/>
      <c r="F139" s="189"/>
      <c r="G139" s="189"/>
      <c r="H139" s="189"/>
      <c r="I139" s="189"/>
      <c r="J139" s="189"/>
      <c r="K139" s="189">
        <f t="shared" si="2"/>
        <v>1</v>
      </c>
      <c r="L139" s="188" t="s">
        <v>360</v>
      </c>
      <c r="M139" s="188" t="s">
        <v>816</v>
      </c>
      <c r="N139" s="188"/>
      <c r="O139" s="190"/>
    </row>
    <row r="140" spans="1:15" s="174" customFormat="1">
      <c r="A140" s="187" t="s">
        <v>2203</v>
      </c>
      <c r="B140" s="188" t="s">
        <v>2204</v>
      </c>
      <c r="C140" s="189">
        <v>1</v>
      </c>
      <c r="D140" s="189"/>
      <c r="E140" s="189"/>
      <c r="F140" s="189"/>
      <c r="G140" s="189"/>
      <c r="H140" s="189"/>
      <c r="I140" s="189"/>
      <c r="J140" s="189"/>
      <c r="K140" s="189">
        <f t="shared" si="2"/>
        <v>1</v>
      </c>
      <c r="L140" s="188" t="s">
        <v>360</v>
      </c>
      <c r="M140" s="188" t="s">
        <v>1981</v>
      </c>
      <c r="N140" s="188"/>
      <c r="O140" s="190"/>
    </row>
    <row r="141" spans="1:15" s="174" customFormat="1">
      <c r="A141" s="187" t="s">
        <v>2205</v>
      </c>
      <c r="B141" s="188" t="s">
        <v>2206</v>
      </c>
      <c r="C141" s="189">
        <v>1</v>
      </c>
      <c r="D141" s="189"/>
      <c r="E141" s="189"/>
      <c r="F141" s="189"/>
      <c r="G141" s="189"/>
      <c r="H141" s="189"/>
      <c r="I141" s="189"/>
      <c r="J141" s="189"/>
      <c r="K141" s="189">
        <f t="shared" si="2"/>
        <v>1</v>
      </c>
      <c r="L141" s="188" t="s">
        <v>360</v>
      </c>
      <c r="M141" s="188" t="s">
        <v>816</v>
      </c>
      <c r="N141" s="188"/>
      <c r="O141" s="190"/>
    </row>
    <row r="142" spans="1:15" s="174" customFormat="1">
      <c r="A142" s="187" t="s">
        <v>2207</v>
      </c>
      <c r="B142" s="188" t="s">
        <v>2208</v>
      </c>
      <c r="C142" s="189">
        <v>1</v>
      </c>
      <c r="D142" s="189"/>
      <c r="E142" s="189"/>
      <c r="F142" s="189"/>
      <c r="G142" s="189"/>
      <c r="H142" s="189"/>
      <c r="I142" s="189"/>
      <c r="J142" s="189"/>
      <c r="K142" s="189">
        <f t="shared" si="2"/>
        <v>1</v>
      </c>
      <c r="L142" s="188" t="s">
        <v>360</v>
      </c>
      <c r="M142" s="188" t="s">
        <v>816</v>
      </c>
      <c r="N142" s="188"/>
      <c r="O142" s="190"/>
    </row>
    <row r="143" spans="1:15" s="174" customFormat="1">
      <c r="A143" s="187" t="s">
        <v>2209</v>
      </c>
      <c r="B143" s="188" t="s">
        <v>2210</v>
      </c>
      <c r="C143" s="189">
        <v>1</v>
      </c>
      <c r="D143" s="189"/>
      <c r="E143" s="189"/>
      <c r="F143" s="189"/>
      <c r="G143" s="189"/>
      <c r="H143" s="189"/>
      <c r="I143" s="189"/>
      <c r="J143" s="189"/>
      <c r="K143" s="189">
        <f t="shared" si="2"/>
        <v>1</v>
      </c>
      <c r="L143" s="188" t="s">
        <v>360</v>
      </c>
      <c r="M143" s="188" t="s">
        <v>816</v>
      </c>
      <c r="N143" s="188"/>
      <c r="O143" s="190"/>
    </row>
    <row r="144" spans="1:15" s="174" customFormat="1">
      <c r="A144" s="187" t="s">
        <v>2211</v>
      </c>
      <c r="B144" s="188" t="s">
        <v>2212</v>
      </c>
      <c r="C144" s="189">
        <v>1</v>
      </c>
      <c r="D144" s="189"/>
      <c r="E144" s="189"/>
      <c r="F144" s="189"/>
      <c r="G144" s="189"/>
      <c r="H144" s="189"/>
      <c r="I144" s="189"/>
      <c r="J144" s="189"/>
      <c r="K144" s="189">
        <f t="shared" si="2"/>
        <v>1</v>
      </c>
      <c r="L144" s="188" t="s">
        <v>360</v>
      </c>
      <c r="M144" s="188" t="s">
        <v>816</v>
      </c>
      <c r="N144" s="188"/>
      <c r="O144" s="190"/>
    </row>
    <row r="145" spans="1:15" s="174" customFormat="1">
      <c r="A145" s="187" t="s">
        <v>2213</v>
      </c>
      <c r="B145" s="188" t="s">
        <v>2214</v>
      </c>
      <c r="C145" s="189">
        <v>1</v>
      </c>
      <c r="D145" s="189"/>
      <c r="E145" s="189"/>
      <c r="F145" s="189"/>
      <c r="G145" s="189"/>
      <c r="H145" s="189"/>
      <c r="I145" s="189"/>
      <c r="J145" s="189"/>
      <c r="K145" s="189">
        <f t="shared" si="2"/>
        <v>1</v>
      </c>
      <c r="L145" s="188" t="s">
        <v>360</v>
      </c>
      <c r="M145" s="188" t="s">
        <v>816</v>
      </c>
      <c r="N145" s="188"/>
      <c r="O145" s="190"/>
    </row>
    <row r="146" spans="1:15" s="174" customFormat="1">
      <c r="A146" s="187" t="s">
        <v>2215</v>
      </c>
      <c r="B146" s="188" t="s">
        <v>2216</v>
      </c>
      <c r="C146" s="189">
        <v>1</v>
      </c>
      <c r="D146" s="189"/>
      <c r="E146" s="189"/>
      <c r="F146" s="189"/>
      <c r="G146" s="189"/>
      <c r="H146" s="189"/>
      <c r="I146" s="189"/>
      <c r="J146" s="189"/>
      <c r="K146" s="189">
        <f t="shared" si="2"/>
        <v>1</v>
      </c>
      <c r="L146" s="188" t="s">
        <v>360</v>
      </c>
      <c r="M146" s="188" t="s">
        <v>2217</v>
      </c>
      <c r="N146" s="188"/>
      <c r="O146" s="190"/>
    </row>
    <row r="147" spans="1:15" s="174" customFormat="1">
      <c r="A147" s="187" t="s">
        <v>2218</v>
      </c>
      <c r="B147" s="188" t="s">
        <v>2219</v>
      </c>
      <c r="C147" s="189">
        <v>1</v>
      </c>
      <c r="D147" s="189"/>
      <c r="E147" s="189"/>
      <c r="F147" s="189"/>
      <c r="G147" s="189"/>
      <c r="H147" s="189"/>
      <c r="I147" s="189"/>
      <c r="J147" s="189"/>
      <c r="K147" s="189">
        <f t="shared" si="2"/>
        <v>1</v>
      </c>
      <c r="L147" s="188" t="s">
        <v>360</v>
      </c>
      <c r="M147" s="188" t="s">
        <v>816</v>
      </c>
      <c r="N147" s="188"/>
      <c r="O147" s="190"/>
    </row>
    <row r="148" spans="1:15" s="174" customFormat="1">
      <c r="A148" s="187" t="s">
        <v>2220</v>
      </c>
      <c r="B148" s="188" t="s">
        <v>2221</v>
      </c>
      <c r="C148" s="189">
        <v>1</v>
      </c>
      <c r="D148" s="189"/>
      <c r="E148" s="189"/>
      <c r="F148" s="189"/>
      <c r="G148" s="189"/>
      <c r="H148" s="189"/>
      <c r="I148" s="189"/>
      <c r="J148" s="189"/>
      <c r="K148" s="189">
        <f t="shared" si="2"/>
        <v>1</v>
      </c>
      <c r="L148" s="188" t="s">
        <v>360</v>
      </c>
      <c r="M148" s="188" t="s">
        <v>816</v>
      </c>
      <c r="N148" s="188"/>
      <c r="O148" s="190"/>
    </row>
    <row r="149" spans="1:15" s="174" customFormat="1">
      <c r="A149" s="187" t="s">
        <v>2222</v>
      </c>
      <c r="B149" s="188" t="s">
        <v>2223</v>
      </c>
      <c r="C149" s="189">
        <v>1</v>
      </c>
      <c r="D149" s="189"/>
      <c r="E149" s="189"/>
      <c r="F149" s="189"/>
      <c r="G149" s="189"/>
      <c r="H149" s="189"/>
      <c r="I149" s="189"/>
      <c r="J149" s="189"/>
      <c r="K149" s="189">
        <f t="shared" si="2"/>
        <v>1</v>
      </c>
      <c r="L149" s="188" t="s">
        <v>360</v>
      </c>
      <c r="M149" s="188" t="s">
        <v>816</v>
      </c>
      <c r="N149" s="188"/>
      <c r="O149" s="190"/>
    </row>
    <row r="150" spans="1:15" s="174" customFormat="1">
      <c r="A150" s="187" t="s">
        <v>2224</v>
      </c>
      <c r="B150" s="188" t="s">
        <v>2225</v>
      </c>
      <c r="C150" s="189">
        <v>1</v>
      </c>
      <c r="D150" s="189"/>
      <c r="E150" s="189"/>
      <c r="F150" s="189"/>
      <c r="G150" s="189"/>
      <c r="H150" s="189"/>
      <c r="I150" s="189"/>
      <c r="J150" s="189"/>
      <c r="K150" s="189">
        <f t="shared" si="2"/>
        <v>1</v>
      </c>
      <c r="L150" s="188" t="s">
        <v>360</v>
      </c>
      <c r="M150" s="188" t="s">
        <v>816</v>
      </c>
      <c r="N150" s="188"/>
      <c r="O150" s="190"/>
    </row>
    <row r="151" spans="1:15" s="174" customFormat="1">
      <c r="A151" s="187" t="s">
        <v>2226</v>
      </c>
      <c r="B151" s="188" t="s">
        <v>2227</v>
      </c>
      <c r="C151" s="189">
        <v>1</v>
      </c>
      <c r="D151" s="189"/>
      <c r="E151" s="189"/>
      <c r="F151" s="189"/>
      <c r="G151" s="189"/>
      <c r="H151" s="189"/>
      <c r="I151" s="189"/>
      <c r="J151" s="189"/>
      <c r="K151" s="189">
        <f t="shared" si="2"/>
        <v>1</v>
      </c>
      <c r="L151" s="188" t="s">
        <v>360</v>
      </c>
      <c r="M151" s="188" t="s">
        <v>816</v>
      </c>
      <c r="N151" s="188"/>
      <c r="O151" s="190"/>
    </row>
    <row r="152" spans="1:15" s="174" customFormat="1">
      <c r="A152" s="187" t="s">
        <v>2228</v>
      </c>
      <c r="B152" s="188" t="s">
        <v>2229</v>
      </c>
      <c r="C152" s="189">
        <v>1</v>
      </c>
      <c r="D152" s="189"/>
      <c r="E152" s="189"/>
      <c r="F152" s="189"/>
      <c r="G152" s="189"/>
      <c r="H152" s="189"/>
      <c r="I152" s="189"/>
      <c r="J152" s="189"/>
      <c r="K152" s="189">
        <f t="shared" si="2"/>
        <v>1</v>
      </c>
      <c r="L152" s="188" t="s">
        <v>360</v>
      </c>
      <c r="M152" s="188" t="s">
        <v>816</v>
      </c>
      <c r="N152" s="188"/>
      <c r="O152" s="190"/>
    </row>
    <row r="153" spans="1:15" s="174" customFormat="1">
      <c r="A153" s="187" t="s">
        <v>2230</v>
      </c>
      <c r="B153" s="188" t="s">
        <v>2231</v>
      </c>
      <c r="C153" s="189">
        <v>1</v>
      </c>
      <c r="D153" s="189"/>
      <c r="E153" s="189"/>
      <c r="F153" s="189"/>
      <c r="G153" s="189"/>
      <c r="H153" s="189"/>
      <c r="I153" s="189"/>
      <c r="J153" s="189"/>
      <c r="K153" s="189">
        <f t="shared" si="2"/>
        <v>1</v>
      </c>
      <c r="L153" s="188" t="s">
        <v>360</v>
      </c>
      <c r="M153" s="188" t="s">
        <v>847</v>
      </c>
      <c r="N153" s="188"/>
      <c r="O153" s="190"/>
    </row>
    <row r="154" spans="1:15" s="174" customFormat="1">
      <c r="A154" s="187" t="s">
        <v>2232</v>
      </c>
      <c r="B154" s="188" t="s">
        <v>2233</v>
      </c>
      <c r="C154" s="189"/>
      <c r="D154" s="189"/>
      <c r="E154" s="189">
        <v>1</v>
      </c>
      <c r="F154" s="189"/>
      <c r="G154" s="189"/>
      <c r="H154" s="189"/>
      <c r="I154" s="189"/>
      <c r="J154" s="189"/>
      <c r="K154" s="189">
        <f t="shared" si="2"/>
        <v>1</v>
      </c>
      <c r="L154" s="188" t="s">
        <v>404</v>
      </c>
      <c r="M154" s="188" t="s">
        <v>885</v>
      </c>
      <c r="N154" s="188" t="s">
        <v>828</v>
      </c>
      <c r="O154" s="190"/>
    </row>
    <row r="155" spans="1:15" s="174" customFormat="1">
      <c r="A155" s="187" t="s">
        <v>2234</v>
      </c>
      <c r="B155" s="188" t="s">
        <v>2235</v>
      </c>
      <c r="C155" s="189"/>
      <c r="D155" s="189"/>
      <c r="E155" s="189"/>
      <c r="F155" s="189"/>
      <c r="G155" s="189"/>
      <c r="H155" s="189"/>
      <c r="I155" s="189"/>
      <c r="J155" s="189">
        <v>1</v>
      </c>
      <c r="K155" s="189">
        <f t="shared" si="2"/>
        <v>1</v>
      </c>
      <c r="L155" s="188" t="s">
        <v>404</v>
      </c>
      <c r="M155" s="188" t="s">
        <v>816</v>
      </c>
      <c r="N155" s="188"/>
      <c r="O155" s="190"/>
    </row>
    <row r="156" spans="1:15" s="174" customFormat="1">
      <c r="A156" s="187" t="s">
        <v>2236</v>
      </c>
      <c r="B156" s="188" t="s">
        <v>2237</v>
      </c>
      <c r="C156" s="189">
        <v>1</v>
      </c>
      <c r="D156" s="189"/>
      <c r="E156" s="189"/>
      <c r="F156" s="189"/>
      <c r="G156" s="189"/>
      <c r="H156" s="189"/>
      <c r="I156" s="189"/>
      <c r="J156" s="189"/>
      <c r="K156" s="189">
        <f t="shared" si="2"/>
        <v>1</v>
      </c>
      <c r="L156" s="188" t="s">
        <v>404</v>
      </c>
      <c r="M156" s="188" t="s">
        <v>816</v>
      </c>
      <c r="N156" s="188" t="s">
        <v>1168</v>
      </c>
      <c r="O156" s="190"/>
    </row>
    <row r="157" spans="1:15" s="174" customFormat="1">
      <c r="A157" s="187" t="s">
        <v>2238</v>
      </c>
      <c r="B157" s="188" t="s">
        <v>2239</v>
      </c>
      <c r="C157" s="189"/>
      <c r="D157" s="189"/>
      <c r="E157" s="189"/>
      <c r="F157" s="189"/>
      <c r="G157" s="189"/>
      <c r="H157" s="189">
        <v>1</v>
      </c>
      <c r="I157" s="189">
        <v>1</v>
      </c>
      <c r="J157" s="189"/>
      <c r="K157" s="189">
        <f t="shared" si="2"/>
        <v>2</v>
      </c>
      <c r="L157" s="188"/>
      <c r="M157" s="188" t="s">
        <v>847</v>
      </c>
      <c r="N157" s="188"/>
      <c r="O157" s="190"/>
    </row>
    <row r="158" spans="1:15" s="174" customFormat="1">
      <c r="A158" s="187" t="s">
        <v>2240</v>
      </c>
      <c r="B158" s="188" t="s">
        <v>2241</v>
      </c>
      <c r="C158" s="189">
        <v>1</v>
      </c>
      <c r="D158" s="189"/>
      <c r="E158" s="189"/>
      <c r="F158" s="189"/>
      <c r="G158" s="189"/>
      <c r="H158" s="189"/>
      <c r="I158" s="189"/>
      <c r="J158" s="189"/>
      <c r="K158" s="189">
        <f t="shared" si="2"/>
        <v>1</v>
      </c>
      <c r="L158" s="188" t="s">
        <v>373</v>
      </c>
      <c r="M158" s="188" t="s">
        <v>827</v>
      </c>
      <c r="N158" s="188"/>
      <c r="O158" s="190"/>
    </row>
    <row r="159" spans="1:15" s="174" customFormat="1">
      <c r="A159" s="187" t="s">
        <v>2242</v>
      </c>
      <c r="B159" s="188" t="s">
        <v>2243</v>
      </c>
      <c r="C159" s="189"/>
      <c r="D159" s="189"/>
      <c r="E159" s="189"/>
      <c r="F159" s="189"/>
      <c r="G159" s="189"/>
      <c r="H159" s="189"/>
      <c r="I159" s="189">
        <v>1</v>
      </c>
      <c r="J159" s="189"/>
      <c r="K159" s="189">
        <f t="shared" si="2"/>
        <v>1</v>
      </c>
      <c r="L159" s="188" t="s">
        <v>110</v>
      </c>
      <c r="M159" s="188" t="s">
        <v>844</v>
      </c>
      <c r="N159" s="188"/>
      <c r="O159" s="190"/>
    </row>
    <row r="160" spans="1:15" s="174" customFormat="1">
      <c r="A160" s="187" t="s">
        <v>2244</v>
      </c>
      <c r="B160" s="188" t="s">
        <v>2245</v>
      </c>
      <c r="C160" s="189">
        <v>1</v>
      </c>
      <c r="D160" s="189"/>
      <c r="E160" s="189"/>
      <c r="F160" s="189"/>
      <c r="G160" s="189"/>
      <c r="H160" s="189"/>
      <c r="I160" s="189"/>
      <c r="J160" s="189"/>
      <c r="K160" s="189">
        <f t="shared" si="2"/>
        <v>1</v>
      </c>
      <c r="L160" s="188" t="s">
        <v>342</v>
      </c>
      <c r="M160" s="188" t="s">
        <v>816</v>
      </c>
      <c r="N160" s="188"/>
      <c r="O160" s="190"/>
    </row>
    <row r="161" spans="1:15" s="174" customFormat="1">
      <c r="A161" s="187" t="s">
        <v>2246</v>
      </c>
      <c r="B161" s="188" t="s">
        <v>2247</v>
      </c>
      <c r="C161" s="189"/>
      <c r="D161" s="189"/>
      <c r="E161" s="189"/>
      <c r="F161" s="189"/>
      <c r="G161" s="189"/>
      <c r="H161" s="189"/>
      <c r="I161" s="189">
        <v>1</v>
      </c>
      <c r="J161" s="189"/>
      <c r="K161" s="189">
        <f t="shared" si="2"/>
        <v>1</v>
      </c>
      <c r="L161" s="188" t="s">
        <v>123</v>
      </c>
      <c r="M161" s="188" t="s">
        <v>820</v>
      </c>
      <c r="N161" s="188"/>
      <c r="O161" s="190"/>
    </row>
    <row r="162" spans="1:15" s="174" customFormat="1">
      <c r="A162" s="187" t="s">
        <v>2248</v>
      </c>
      <c r="B162" s="188" t="s">
        <v>2249</v>
      </c>
      <c r="C162" s="189"/>
      <c r="D162" s="189"/>
      <c r="E162" s="189"/>
      <c r="F162" s="189"/>
      <c r="G162" s="189"/>
      <c r="H162" s="189"/>
      <c r="I162" s="189">
        <v>1</v>
      </c>
      <c r="J162" s="189"/>
      <c r="K162" s="189">
        <f t="shared" si="2"/>
        <v>1</v>
      </c>
      <c r="L162" s="188" t="s">
        <v>106</v>
      </c>
      <c r="M162" s="188" t="s">
        <v>820</v>
      </c>
      <c r="N162" s="188"/>
      <c r="O162" s="190"/>
    </row>
    <row r="163" spans="1:15" s="174" customFormat="1">
      <c r="A163" s="187" t="s">
        <v>2250</v>
      </c>
      <c r="B163" s="188" t="s">
        <v>2251</v>
      </c>
      <c r="C163" s="189">
        <v>1</v>
      </c>
      <c r="D163" s="189"/>
      <c r="E163" s="189"/>
      <c r="F163" s="189"/>
      <c r="G163" s="189"/>
      <c r="H163" s="189"/>
      <c r="I163" s="189"/>
      <c r="J163" s="189"/>
      <c r="K163" s="189">
        <f t="shared" si="2"/>
        <v>1</v>
      </c>
      <c r="L163" s="188" t="s">
        <v>106</v>
      </c>
      <c r="M163" s="188" t="s">
        <v>1981</v>
      </c>
      <c r="N163" s="188"/>
      <c r="O163" s="190"/>
    </row>
    <row r="164" spans="1:15" s="174" customFormat="1">
      <c r="A164" s="187" t="s">
        <v>2252</v>
      </c>
      <c r="B164" s="188" t="s">
        <v>2253</v>
      </c>
      <c r="C164" s="189">
        <v>1</v>
      </c>
      <c r="D164" s="189"/>
      <c r="E164" s="189"/>
      <c r="F164" s="189"/>
      <c r="G164" s="189"/>
      <c r="H164" s="189"/>
      <c r="I164" s="189"/>
      <c r="J164" s="189"/>
      <c r="K164" s="189">
        <f t="shared" si="2"/>
        <v>1</v>
      </c>
      <c r="L164" s="188" t="s">
        <v>106</v>
      </c>
      <c r="M164" s="188" t="s">
        <v>847</v>
      </c>
      <c r="N164" s="188"/>
      <c r="O164" s="190"/>
    </row>
    <row r="165" spans="1:15" s="174" customFormat="1">
      <c r="A165" s="187" t="s">
        <v>2254</v>
      </c>
      <c r="B165" s="188" t="s">
        <v>2255</v>
      </c>
      <c r="C165" s="189"/>
      <c r="D165" s="189"/>
      <c r="E165" s="189">
        <v>1</v>
      </c>
      <c r="F165" s="189"/>
      <c r="G165" s="189"/>
      <c r="H165" s="189"/>
      <c r="I165" s="189"/>
      <c r="J165" s="189"/>
      <c r="K165" s="189">
        <f t="shared" si="2"/>
        <v>1</v>
      </c>
      <c r="L165" s="188" t="s">
        <v>106</v>
      </c>
      <c r="M165" s="188" t="s">
        <v>1600</v>
      </c>
      <c r="N165" s="188" t="s">
        <v>903</v>
      </c>
      <c r="O165" s="190"/>
    </row>
    <row r="166" spans="1:15" s="174" customFormat="1">
      <c r="A166" s="187" t="s">
        <v>2256</v>
      </c>
      <c r="B166" s="188" t="s">
        <v>2257</v>
      </c>
      <c r="C166" s="189">
        <v>1</v>
      </c>
      <c r="D166" s="189"/>
      <c r="E166" s="189"/>
      <c r="F166" s="189"/>
      <c r="G166" s="189"/>
      <c r="H166" s="189"/>
      <c r="I166" s="189"/>
      <c r="J166" s="189"/>
      <c r="K166" s="189">
        <f t="shared" si="2"/>
        <v>1</v>
      </c>
      <c r="L166" s="188" t="s">
        <v>106</v>
      </c>
      <c r="M166" s="188" t="s">
        <v>847</v>
      </c>
      <c r="N166" s="188"/>
      <c r="O166" s="190"/>
    </row>
    <row r="167" spans="1:15" s="174" customFormat="1">
      <c r="A167" s="187" t="s">
        <v>2258</v>
      </c>
      <c r="B167" s="188" t="s">
        <v>2259</v>
      </c>
      <c r="C167" s="189"/>
      <c r="D167" s="189">
        <v>1</v>
      </c>
      <c r="E167" s="189"/>
      <c r="F167" s="189">
        <v>1</v>
      </c>
      <c r="G167" s="189"/>
      <c r="H167" s="189"/>
      <c r="I167" s="189"/>
      <c r="J167" s="189">
        <v>1</v>
      </c>
      <c r="K167" s="189">
        <f t="shared" si="2"/>
        <v>3</v>
      </c>
      <c r="L167" s="188" t="s">
        <v>106</v>
      </c>
      <c r="M167" s="188" t="s">
        <v>847</v>
      </c>
      <c r="N167" s="188"/>
      <c r="O167" s="190"/>
    </row>
    <row r="168" spans="1:15" s="174" customFormat="1">
      <c r="A168" s="187" t="s">
        <v>2260</v>
      </c>
      <c r="B168" s="188" t="s">
        <v>2261</v>
      </c>
      <c r="C168" s="189">
        <v>1</v>
      </c>
      <c r="D168" s="189"/>
      <c r="E168" s="189"/>
      <c r="F168" s="189"/>
      <c r="G168" s="189"/>
      <c r="H168" s="189"/>
      <c r="I168" s="189"/>
      <c r="J168" s="189"/>
      <c r="K168" s="189">
        <f t="shared" si="2"/>
        <v>1</v>
      </c>
      <c r="L168" s="188" t="s">
        <v>106</v>
      </c>
      <c r="M168" s="188" t="s">
        <v>847</v>
      </c>
      <c r="N168" s="188"/>
      <c r="O168" s="190"/>
    </row>
    <row r="169" spans="1:15" s="174" customFormat="1">
      <c r="A169" s="187" t="s">
        <v>2262</v>
      </c>
      <c r="B169" s="188" t="s">
        <v>2263</v>
      </c>
      <c r="C169" s="189"/>
      <c r="D169" s="189"/>
      <c r="E169" s="189"/>
      <c r="F169" s="189"/>
      <c r="G169" s="189"/>
      <c r="H169" s="189"/>
      <c r="I169" s="189">
        <v>1</v>
      </c>
      <c r="J169" s="189"/>
      <c r="K169" s="189">
        <f t="shared" si="2"/>
        <v>1</v>
      </c>
      <c r="L169" s="188" t="s">
        <v>106</v>
      </c>
      <c r="M169" s="188" t="s">
        <v>823</v>
      </c>
      <c r="N169" s="188"/>
      <c r="O169" s="190"/>
    </row>
    <row r="170" spans="1:15" s="174" customFormat="1">
      <c r="A170" s="187" t="s">
        <v>2264</v>
      </c>
      <c r="B170" s="188" t="s">
        <v>2265</v>
      </c>
      <c r="C170" s="189"/>
      <c r="D170" s="189"/>
      <c r="E170" s="189"/>
      <c r="F170" s="189"/>
      <c r="G170" s="189"/>
      <c r="H170" s="189">
        <v>1</v>
      </c>
      <c r="I170" s="189"/>
      <c r="J170" s="189"/>
      <c r="K170" s="189">
        <f t="shared" si="2"/>
        <v>1</v>
      </c>
      <c r="L170" s="188" t="s">
        <v>106</v>
      </c>
      <c r="M170" s="188" t="s">
        <v>816</v>
      </c>
      <c r="N170" s="188"/>
      <c r="O170" s="190"/>
    </row>
    <row r="171" spans="1:15" s="174" customFormat="1">
      <c r="A171" s="187" t="s">
        <v>2266</v>
      </c>
      <c r="B171" s="188" t="s">
        <v>2267</v>
      </c>
      <c r="C171" s="189"/>
      <c r="D171" s="189"/>
      <c r="E171" s="189"/>
      <c r="F171" s="189"/>
      <c r="G171" s="189"/>
      <c r="H171" s="189"/>
      <c r="I171" s="189">
        <v>1</v>
      </c>
      <c r="J171" s="189"/>
      <c r="K171" s="189">
        <f t="shared" si="2"/>
        <v>1</v>
      </c>
      <c r="L171" s="188" t="s">
        <v>106</v>
      </c>
      <c r="M171" s="188" t="s">
        <v>861</v>
      </c>
      <c r="N171" s="188"/>
      <c r="O171" s="190"/>
    </row>
    <row r="172" spans="1:15" s="174" customFormat="1">
      <c r="A172" s="187" t="s">
        <v>2268</v>
      </c>
      <c r="B172" s="188" t="s">
        <v>2269</v>
      </c>
      <c r="C172" s="189">
        <v>1</v>
      </c>
      <c r="D172" s="189"/>
      <c r="E172" s="189"/>
      <c r="F172" s="189"/>
      <c r="G172" s="189"/>
      <c r="H172" s="189"/>
      <c r="I172" s="189"/>
      <c r="J172" s="189"/>
      <c r="K172" s="189">
        <f t="shared" si="2"/>
        <v>1</v>
      </c>
      <c r="L172" s="188" t="s">
        <v>2270</v>
      </c>
      <c r="M172" s="188" t="s">
        <v>823</v>
      </c>
      <c r="N172" s="188"/>
      <c r="O172" s="190"/>
    </row>
    <row r="173" spans="1:15" s="174" customFormat="1">
      <c r="A173" s="187" t="s">
        <v>2271</v>
      </c>
      <c r="B173" s="188" t="s">
        <v>2272</v>
      </c>
      <c r="C173" s="189"/>
      <c r="D173" s="189"/>
      <c r="E173" s="189">
        <v>1</v>
      </c>
      <c r="F173" s="189"/>
      <c r="G173" s="189">
        <v>1</v>
      </c>
      <c r="H173" s="189"/>
      <c r="I173" s="189"/>
      <c r="J173" s="189"/>
      <c r="K173" s="189">
        <f t="shared" si="2"/>
        <v>2</v>
      </c>
      <c r="L173" s="188" t="s">
        <v>287</v>
      </c>
      <c r="M173" s="188" t="s">
        <v>2273</v>
      </c>
      <c r="N173" s="188"/>
      <c r="O173" s="190"/>
    </row>
    <row r="174" spans="1:15" s="174" customFormat="1">
      <c r="A174" s="187" t="s">
        <v>2274</v>
      </c>
      <c r="B174" s="188" t="s">
        <v>2275</v>
      </c>
      <c r="C174" s="189"/>
      <c r="D174" s="189"/>
      <c r="E174" s="189"/>
      <c r="F174" s="189"/>
      <c r="G174" s="189">
        <v>1</v>
      </c>
      <c r="H174" s="189"/>
      <c r="I174" s="189"/>
      <c r="J174" s="189"/>
      <c r="K174" s="189">
        <f t="shared" si="2"/>
        <v>1</v>
      </c>
      <c r="L174" s="188" t="s">
        <v>287</v>
      </c>
      <c r="M174" s="188" t="s">
        <v>847</v>
      </c>
      <c r="N174" s="188"/>
      <c r="O174" s="190"/>
    </row>
    <row r="175" spans="1:15" s="174" customFormat="1">
      <c r="A175" s="187" t="s">
        <v>2276</v>
      </c>
      <c r="B175" s="188" t="s">
        <v>2277</v>
      </c>
      <c r="C175" s="189"/>
      <c r="D175" s="189"/>
      <c r="E175" s="189"/>
      <c r="F175" s="189"/>
      <c r="G175" s="189"/>
      <c r="H175" s="189"/>
      <c r="I175" s="189">
        <v>1</v>
      </c>
      <c r="J175" s="189"/>
      <c r="K175" s="189">
        <f t="shared" si="2"/>
        <v>1</v>
      </c>
      <c r="L175" s="188" t="s">
        <v>287</v>
      </c>
      <c r="M175" s="188" t="s">
        <v>847</v>
      </c>
      <c r="N175" s="188"/>
      <c r="O175" s="190"/>
    </row>
    <row r="176" spans="1:15" s="174" customFormat="1">
      <c r="A176" s="187" t="s">
        <v>2278</v>
      </c>
      <c r="B176" s="188" t="s">
        <v>2279</v>
      </c>
      <c r="C176" s="189"/>
      <c r="D176" s="189"/>
      <c r="E176" s="189"/>
      <c r="F176" s="189"/>
      <c r="G176" s="189">
        <v>1</v>
      </c>
      <c r="H176" s="189"/>
      <c r="I176" s="189">
        <v>1</v>
      </c>
      <c r="J176" s="189"/>
      <c r="K176" s="189">
        <f t="shared" si="2"/>
        <v>2</v>
      </c>
      <c r="L176" s="188" t="s">
        <v>287</v>
      </c>
      <c r="M176" s="188" t="s">
        <v>844</v>
      </c>
      <c r="N176" s="188"/>
      <c r="O176" s="190"/>
    </row>
    <row r="177" spans="1:15" s="174" customFormat="1">
      <c r="A177" s="187" t="s">
        <v>2280</v>
      </c>
      <c r="B177" s="188" t="s">
        <v>2281</v>
      </c>
      <c r="C177" s="189"/>
      <c r="D177" s="189"/>
      <c r="E177" s="189"/>
      <c r="F177" s="189"/>
      <c r="G177" s="189"/>
      <c r="H177" s="189"/>
      <c r="I177" s="189">
        <v>1</v>
      </c>
      <c r="J177" s="189"/>
      <c r="K177" s="189">
        <f t="shared" si="2"/>
        <v>1</v>
      </c>
      <c r="L177" s="188" t="s">
        <v>287</v>
      </c>
      <c r="M177" s="188" t="s">
        <v>861</v>
      </c>
      <c r="N177" s="188"/>
      <c r="O177" s="190"/>
    </row>
    <row r="178" spans="1:15" s="174" customFormat="1">
      <c r="A178" s="187" t="s">
        <v>2282</v>
      </c>
      <c r="B178" s="188" t="s">
        <v>2283</v>
      </c>
      <c r="C178" s="189"/>
      <c r="D178" s="189"/>
      <c r="E178" s="189"/>
      <c r="F178" s="189"/>
      <c r="G178" s="189"/>
      <c r="H178" s="189"/>
      <c r="I178" s="189">
        <v>1</v>
      </c>
      <c r="J178" s="189"/>
      <c r="K178" s="189">
        <f t="shared" si="2"/>
        <v>1</v>
      </c>
      <c r="L178" s="188" t="s">
        <v>287</v>
      </c>
      <c r="M178" s="188" t="s">
        <v>861</v>
      </c>
      <c r="N178" s="188"/>
      <c r="O178" s="190"/>
    </row>
    <row r="179" spans="1:15" s="174" customFormat="1">
      <c r="A179" s="187" t="s">
        <v>2284</v>
      </c>
      <c r="B179" s="188" t="s">
        <v>2285</v>
      </c>
      <c r="C179" s="189"/>
      <c r="D179" s="189"/>
      <c r="E179" s="189"/>
      <c r="F179" s="189"/>
      <c r="G179" s="189"/>
      <c r="H179" s="189"/>
      <c r="I179" s="189">
        <v>1</v>
      </c>
      <c r="J179" s="189"/>
      <c r="K179" s="189">
        <f t="shared" si="2"/>
        <v>1</v>
      </c>
      <c r="L179" s="188" t="s">
        <v>287</v>
      </c>
      <c r="M179" s="188" t="s">
        <v>1182</v>
      </c>
      <c r="N179" s="188"/>
      <c r="O179" s="190"/>
    </row>
    <row r="180" spans="1:15" s="174" customFormat="1">
      <c r="A180" s="187" t="s">
        <v>2286</v>
      </c>
      <c r="B180" s="188" t="s">
        <v>2287</v>
      </c>
      <c r="C180" s="189">
        <v>1</v>
      </c>
      <c r="D180" s="189"/>
      <c r="E180" s="189"/>
      <c r="F180" s="189"/>
      <c r="G180" s="189"/>
      <c r="H180" s="189"/>
      <c r="I180" s="189"/>
      <c r="J180" s="189"/>
      <c r="K180" s="189">
        <f t="shared" si="2"/>
        <v>1</v>
      </c>
      <c r="L180" s="188" t="s">
        <v>287</v>
      </c>
      <c r="M180" s="188" t="s">
        <v>847</v>
      </c>
      <c r="N180" s="188"/>
      <c r="O180" s="190"/>
    </row>
    <row r="181" spans="1:15" s="174" customFormat="1">
      <c r="A181" s="187" t="s">
        <v>2288</v>
      </c>
      <c r="B181" s="188" t="s">
        <v>2289</v>
      </c>
      <c r="C181" s="189"/>
      <c r="D181" s="189"/>
      <c r="E181" s="189"/>
      <c r="F181" s="189"/>
      <c r="G181" s="189"/>
      <c r="H181" s="189"/>
      <c r="I181" s="189">
        <v>1</v>
      </c>
      <c r="J181" s="189"/>
      <c r="K181" s="189">
        <f t="shared" si="2"/>
        <v>1</v>
      </c>
      <c r="L181" s="188" t="s">
        <v>287</v>
      </c>
      <c r="M181" s="188" t="s">
        <v>1182</v>
      </c>
      <c r="N181" s="188"/>
      <c r="O181" s="190"/>
    </row>
    <row r="182" spans="1:15" s="174" customFormat="1">
      <c r="A182" s="187" t="s">
        <v>2290</v>
      </c>
      <c r="B182" s="188" t="s">
        <v>2291</v>
      </c>
      <c r="C182" s="189"/>
      <c r="D182" s="189"/>
      <c r="E182" s="189"/>
      <c r="F182" s="189"/>
      <c r="G182" s="189">
        <v>1</v>
      </c>
      <c r="H182" s="189"/>
      <c r="I182" s="189">
        <v>1</v>
      </c>
      <c r="J182" s="189"/>
      <c r="K182" s="189">
        <f t="shared" si="2"/>
        <v>2</v>
      </c>
      <c r="L182" s="188" t="s">
        <v>287</v>
      </c>
      <c r="M182" s="188" t="s">
        <v>2292</v>
      </c>
      <c r="N182" s="188"/>
      <c r="O182" s="190"/>
    </row>
    <row r="183" spans="1:15" s="174" customFormat="1">
      <c r="A183" s="187" t="s">
        <v>2293</v>
      </c>
      <c r="B183" s="188" t="s">
        <v>2294</v>
      </c>
      <c r="C183" s="189">
        <v>1</v>
      </c>
      <c r="D183" s="189"/>
      <c r="E183" s="189"/>
      <c r="F183" s="189"/>
      <c r="G183" s="189"/>
      <c r="H183" s="189"/>
      <c r="I183" s="189"/>
      <c r="J183" s="189"/>
      <c r="K183" s="189">
        <f t="shared" si="2"/>
        <v>1</v>
      </c>
      <c r="L183" s="188"/>
      <c r="M183" s="188" t="s">
        <v>847</v>
      </c>
      <c r="N183" s="188"/>
      <c r="O183" s="190"/>
    </row>
    <row r="184" spans="1:15" s="174" customFormat="1">
      <c r="A184" s="187" t="s">
        <v>2295</v>
      </c>
      <c r="B184" s="188" t="s">
        <v>2296</v>
      </c>
      <c r="C184" s="189"/>
      <c r="D184" s="189"/>
      <c r="E184" s="189"/>
      <c r="F184" s="189"/>
      <c r="G184" s="189"/>
      <c r="H184" s="189"/>
      <c r="I184" s="189">
        <v>1</v>
      </c>
      <c r="J184" s="189"/>
      <c r="K184" s="189">
        <f t="shared" si="2"/>
        <v>1</v>
      </c>
      <c r="L184" s="188"/>
      <c r="M184" s="188" t="s">
        <v>844</v>
      </c>
      <c r="N184" s="188"/>
      <c r="O184" s="190"/>
    </row>
    <row r="185" spans="1:15" s="174" customFormat="1">
      <c r="A185" s="187" t="s">
        <v>2297</v>
      </c>
      <c r="B185" s="188" t="s">
        <v>2298</v>
      </c>
      <c r="C185" s="189"/>
      <c r="D185" s="189"/>
      <c r="E185" s="189"/>
      <c r="F185" s="189"/>
      <c r="G185" s="189"/>
      <c r="H185" s="189"/>
      <c r="I185" s="189">
        <v>1</v>
      </c>
      <c r="J185" s="189"/>
      <c r="K185" s="189">
        <f t="shared" si="2"/>
        <v>1</v>
      </c>
      <c r="L185" s="188"/>
      <c r="M185" s="188" t="s">
        <v>844</v>
      </c>
      <c r="N185" s="188"/>
      <c r="O185" s="190"/>
    </row>
    <row r="186" spans="1:15" s="174" customFormat="1">
      <c r="A186" s="187" t="s">
        <v>2299</v>
      </c>
      <c r="B186" s="188" t="s">
        <v>2300</v>
      </c>
      <c r="C186" s="189"/>
      <c r="D186" s="189"/>
      <c r="E186" s="189"/>
      <c r="F186" s="189"/>
      <c r="G186" s="189"/>
      <c r="H186" s="189"/>
      <c r="I186" s="189">
        <v>1</v>
      </c>
      <c r="J186" s="189"/>
      <c r="K186" s="189">
        <f t="shared" si="2"/>
        <v>1</v>
      </c>
      <c r="L186" s="188"/>
      <c r="M186" s="188" t="s">
        <v>844</v>
      </c>
      <c r="N186" s="188"/>
      <c r="O186" s="190"/>
    </row>
    <row r="187" spans="1:15" s="174" customFormat="1">
      <c r="A187" s="187" t="s">
        <v>2301</v>
      </c>
      <c r="B187" s="188" t="s">
        <v>2302</v>
      </c>
      <c r="C187" s="189"/>
      <c r="D187" s="189"/>
      <c r="E187" s="189"/>
      <c r="F187" s="189"/>
      <c r="G187" s="189"/>
      <c r="H187" s="189"/>
      <c r="I187" s="189">
        <v>1</v>
      </c>
      <c r="J187" s="189"/>
      <c r="K187" s="189">
        <f t="shared" si="2"/>
        <v>1</v>
      </c>
      <c r="L187" s="188"/>
      <c r="M187" s="188" t="s">
        <v>1182</v>
      </c>
      <c r="N187" s="188"/>
      <c r="O187" s="190"/>
    </row>
    <row r="188" spans="1:15" s="174" customFormat="1">
      <c r="A188" s="187" t="s">
        <v>2303</v>
      </c>
      <c r="B188" s="188" t="s">
        <v>2304</v>
      </c>
      <c r="C188" s="189"/>
      <c r="D188" s="189"/>
      <c r="E188" s="189"/>
      <c r="F188" s="189"/>
      <c r="G188" s="189"/>
      <c r="H188" s="189"/>
      <c r="I188" s="189">
        <v>1</v>
      </c>
      <c r="J188" s="189"/>
      <c r="K188" s="189">
        <f t="shared" si="2"/>
        <v>1</v>
      </c>
      <c r="L188" s="188"/>
      <c r="M188" s="188" t="s">
        <v>861</v>
      </c>
      <c r="N188" s="188"/>
      <c r="O188" s="190"/>
    </row>
    <row r="189" spans="1:15" s="174" customFormat="1">
      <c r="A189" s="187" t="s">
        <v>2305</v>
      </c>
      <c r="B189" s="188" t="s">
        <v>2306</v>
      </c>
      <c r="C189" s="189">
        <v>1</v>
      </c>
      <c r="D189" s="189"/>
      <c r="E189" s="189"/>
      <c r="F189" s="189"/>
      <c r="G189" s="189"/>
      <c r="H189" s="189"/>
      <c r="I189" s="189"/>
      <c r="J189" s="189"/>
      <c r="K189" s="189">
        <f t="shared" si="2"/>
        <v>1</v>
      </c>
      <c r="L189" s="188"/>
      <c r="M189" s="188" t="s">
        <v>1981</v>
      </c>
      <c r="N189" s="188"/>
      <c r="O189" s="190"/>
    </row>
    <row r="190" spans="1:15" s="174" customFormat="1">
      <c r="A190" s="187" t="s">
        <v>2307</v>
      </c>
      <c r="B190" s="188" t="s">
        <v>2308</v>
      </c>
      <c r="C190" s="189"/>
      <c r="D190" s="189"/>
      <c r="E190" s="189"/>
      <c r="F190" s="189"/>
      <c r="G190" s="189"/>
      <c r="H190" s="189"/>
      <c r="I190" s="189"/>
      <c r="J190" s="189">
        <v>1</v>
      </c>
      <c r="K190" s="189">
        <f t="shared" si="2"/>
        <v>1</v>
      </c>
      <c r="L190" s="188" t="s">
        <v>98</v>
      </c>
      <c r="M190" s="188" t="s">
        <v>816</v>
      </c>
      <c r="N190" s="188"/>
      <c r="O190" s="190"/>
    </row>
    <row r="191" spans="1:15" s="174" customFormat="1">
      <c r="A191" s="187" t="s">
        <v>2309</v>
      </c>
      <c r="B191" s="188" t="s">
        <v>2310</v>
      </c>
      <c r="C191" s="189"/>
      <c r="D191" s="189"/>
      <c r="E191" s="189"/>
      <c r="F191" s="189"/>
      <c r="G191" s="189"/>
      <c r="H191" s="189"/>
      <c r="I191" s="189"/>
      <c r="J191" s="189">
        <v>1</v>
      </c>
      <c r="K191" s="189">
        <f t="shared" si="2"/>
        <v>1</v>
      </c>
      <c r="L191" s="188" t="s">
        <v>98</v>
      </c>
      <c r="M191" s="188" t="s">
        <v>816</v>
      </c>
      <c r="N191" s="188"/>
      <c r="O191" s="190"/>
    </row>
    <row r="192" spans="1:15" s="174" customFormat="1">
      <c r="A192" s="187" t="s">
        <v>2311</v>
      </c>
      <c r="B192" s="188" t="s">
        <v>2312</v>
      </c>
      <c r="C192" s="189">
        <v>1</v>
      </c>
      <c r="D192" s="189"/>
      <c r="E192" s="189"/>
      <c r="F192" s="189"/>
      <c r="G192" s="189"/>
      <c r="H192" s="189"/>
      <c r="I192" s="189"/>
      <c r="J192" s="189"/>
      <c r="K192" s="189">
        <f t="shared" si="2"/>
        <v>1</v>
      </c>
      <c r="L192" s="188" t="s">
        <v>98</v>
      </c>
      <c r="M192" s="188" t="s">
        <v>816</v>
      </c>
      <c r="N192" s="188"/>
      <c r="O192" s="190"/>
    </row>
    <row r="193" spans="1:15" s="174" customFormat="1">
      <c r="A193" s="187" t="s">
        <v>2313</v>
      </c>
      <c r="B193" s="188" t="s">
        <v>2314</v>
      </c>
      <c r="C193" s="189"/>
      <c r="D193" s="189"/>
      <c r="E193" s="189">
        <v>1</v>
      </c>
      <c r="F193" s="189"/>
      <c r="G193" s="189"/>
      <c r="H193" s="189"/>
      <c r="I193" s="189"/>
      <c r="J193" s="189"/>
      <c r="K193" s="189">
        <f t="shared" si="2"/>
        <v>1</v>
      </c>
      <c r="L193" s="188" t="s">
        <v>98</v>
      </c>
      <c r="M193" s="188" t="s">
        <v>844</v>
      </c>
      <c r="N193" s="188"/>
      <c r="O193" s="190"/>
    </row>
    <row r="194" spans="1:15" s="174" customFormat="1">
      <c r="A194" s="187" t="s">
        <v>2315</v>
      </c>
      <c r="B194" s="188" t="s">
        <v>2316</v>
      </c>
      <c r="C194" s="189"/>
      <c r="D194" s="189"/>
      <c r="E194" s="189"/>
      <c r="F194" s="189"/>
      <c r="G194" s="189"/>
      <c r="H194" s="189"/>
      <c r="I194" s="189">
        <v>1</v>
      </c>
      <c r="J194" s="189"/>
      <c r="K194" s="189">
        <f t="shared" si="2"/>
        <v>1</v>
      </c>
      <c r="L194" s="188" t="s">
        <v>98</v>
      </c>
      <c r="M194" s="188" t="s">
        <v>2317</v>
      </c>
      <c r="N194" s="188"/>
      <c r="O194" s="190"/>
    </row>
    <row r="195" spans="1:15" s="174" customFormat="1">
      <c r="A195" s="187" t="s">
        <v>2318</v>
      </c>
      <c r="B195" s="188" t="s">
        <v>2319</v>
      </c>
      <c r="C195" s="189"/>
      <c r="D195" s="189"/>
      <c r="E195" s="189"/>
      <c r="F195" s="189">
        <v>1</v>
      </c>
      <c r="G195" s="189"/>
      <c r="H195" s="189"/>
      <c r="I195" s="189"/>
      <c r="J195" s="189"/>
      <c r="K195" s="189">
        <f t="shared" si="2"/>
        <v>1</v>
      </c>
      <c r="L195" s="188" t="s">
        <v>98</v>
      </c>
      <c r="M195" s="188" t="s">
        <v>847</v>
      </c>
      <c r="N195" s="188"/>
      <c r="O195" s="190"/>
    </row>
    <row r="196" spans="1:15" s="174" customFormat="1">
      <c r="A196" s="187" t="s">
        <v>2320</v>
      </c>
      <c r="B196" s="188" t="s">
        <v>2321</v>
      </c>
      <c r="C196" s="189"/>
      <c r="D196" s="189"/>
      <c r="E196" s="189"/>
      <c r="F196" s="189">
        <v>1</v>
      </c>
      <c r="G196" s="189">
        <v>1</v>
      </c>
      <c r="H196" s="189"/>
      <c r="I196" s="189"/>
      <c r="J196" s="189"/>
      <c r="K196" s="189">
        <f t="shared" si="2"/>
        <v>2</v>
      </c>
      <c r="L196" s="188" t="s">
        <v>98</v>
      </c>
      <c r="M196" s="188" t="s">
        <v>847</v>
      </c>
      <c r="N196" s="188"/>
      <c r="O196" s="190"/>
    </row>
    <row r="197" spans="1:15" s="174" customFormat="1">
      <c r="A197" s="187" t="s">
        <v>2322</v>
      </c>
      <c r="B197" s="188"/>
      <c r="C197" s="189"/>
      <c r="D197" s="189"/>
      <c r="E197" s="189"/>
      <c r="F197" s="189"/>
      <c r="G197" s="189">
        <v>1</v>
      </c>
      <c r="H197" s="189"/>
      <c r="I197" s="189"/>
      <c r="J197" s="189"/>
      <c r="K197" s="189">
        <f t="shared" si="2"/>
        <v>1</v>
      </c>
      <c r="L197" s="188" t="s">
        <v>98</v>
      </c>
      <c r="M197" s="188" t="s">
        <v>833</v>
      </c>
      <c r="N197" s="188" t="s">
        <v>828</v>
      </c>
      <c r="O197" s="190"/>
    </row>
    <row r="198" spans="1:15" s="174" customFormat="1">
      <c r="A198" s="187" t="s">
        <v>2323</v>
      </c>
      <c r="B198" s="188" t="s">
        <v>2324</v>
      </c>
      <c r="C198" s="189"/>
      <c r="D198" s="189"/>
      <c r="E198" s="189"/>
      <c r="F198" s="189"/>
      <c r="G198" s="189"/>
      <c r="H198" s="189"/>
      <c r="I198" s="189">
        <v>1</v>
      </c>
      <c r="J198" s="189"/>
      <c r="K198" s="189">
        <f t="shared" si="2"/>
        <v>1</v>
      </c>
      <c r="L198" s="188" t="s">
        <v>98</v>
      </c>
      <c r="M198" s="188" t="s">
        <v>827</v>
      </c>
      <c r="N198" s="188"/>
      <c r="O198" s="190"/>
    </row>
    <row r="199" spans="1:15" s="174" customFormat="1">
      <c r="A199" s="187" t="s">
        <v>2325</v>
      </c>
      <c r="B199" s="188" t="s">
        <v>2326</v>
      </c>
      <c r="C199" s="189"/>
      <c r="D199" s="189"/>
      <c r="E199" s="189"/>
      <c r="F199" s="189">
        <v>1</v>
      </c>
      <c r="G199" s="189">
        <v>1</v>
      </c>
      <c r="H199" s="189"/>
      <c r="I199" s="189"/>
      <c r="J199" s="189">
        <v>1</v>
      </c>
      <c r="K199" s="189">
        <f t="shared" si="2"/>
        <v>3</v>
      </c>
      <c r="L199" s="188" t="s">
        <v>98</v>
      </c>
      <c r="M199" s="188" t="s">
        <v>816</v>
      </c>
      <c r="N199" s="188" t="s">
        <v>903</v>
      </c>
      <c r="O199" s="190"/>
    </row>
    <row r="200" spans="1:15" s="174" customFormat="1">
      <c r="A200" s="187" t="s">
        <v>2327</v>
      </c>
      <c r="B200" s="188" t="s">
        <v>2328</v>
      </c>
      <c r="C200" s="189"/>
      <c r="D200" s="189">
        <v>1</v>
      </c>
      <c r="E200" s="189"/>
      <c r="F200" s="189"/>
      <c r="G200" s="189"/>
      <c r="H200" s="189"/>
      <c r="I200" s="189"/>
      <c r="J200" s="189"/>
      <c r="K200" s="189">
        <f t="shared" si="2"/>
        <v>1</v>
      </c>
      <c r="L200" s="188" t="s">
        <v>98</v>
      </c>
      <c r="M200" s="188" t="s">
        <v>885</v>
      </c>
      <c r="N200" s="188" t="s">
        <v>828</v>
      </c>
      <c r="O200" s="190"/>
    </row>
    <row r="201" spans="1:15" s="174" customFormat="1">
      <c r="A201" s="187" t="s">
        <v>2329</v>
      </c>
      <c r="B201" s="188" t="s">
        <v>2330</v>
      </c>
      <c r="C201" s="189"/>
      <c r="D201" s="189"/>
      <c r="E201" s="189"/>
      <c r="F201" s="189">
        <v>1</v>
      </c>
      <c r="G201" s="189"/>
      <c r="H201" s="189"/>
      <c r="I201" s="189"/>
      <c r="J201" s="189"/>
      <c r="K201" s="189">
        <f t="shared" ref="K201:K264" si="3">SUM(C201:J201)</f>
        <v>1</v>
      </c>
      <c r="L201" s="188" t="s">
        <v>98</v>
      </c>
      <c r="M201" s="188" t="s">
        <v>847</v>
      </c>
      <c r="N201" s="188"/>
      <c r="O201" s="190"/>
    </row>
    <row r="202" spans="1:15" s="174" customFormat="1">
      <c r="A202" s="187" t="s">
        <v>2331</v>
      </c>
      <c r="B202" s="188" t="s">
        <v>2332</v>
      </c>
      <c r="C202" s="189"/>
      <c r="D202" s="189"/>
      <c r="E202" s="189"/>
      <c r="F202" s="189"/>
      <c r="G202" s="189"/>
      <c r="H202" s="189"/>
      <c r="I202" s="189">
        <v>1</v>
      </c>
      <c r="J202" s="189"/>
      <c r="K202" s="189">
        <f t="shared" si="3"/>
        <v>1</v>
      </c>
      <c r="L202" s="188" t="s">
        <v>98</v>
      </c>
      <c r="M202" s="188" t="s">
        <v>861</v>
      </c>
      <c r="N202" s="188"/>
      <c r="O202" s="190"/>
    </row>
    <row r="203" spans="1:15" s="174" customFormat="1">
      <c r="A203" s="187" t="s">
        <v>2333</v>
      </c>
      <c r="B203" s="188" t="s">
        <v>2334</v>
      </c>
      <c r="C203" s="189"/>
      <c r="D203" s="189"/>
      <c r="E203" s="189"/>
      <c r="F203" s="189"/>
      <c r="G203" s="189"/>
      <c r="H203" s="189"/>
      <c r="I203" s="189">
        <v>1</v>
      </c>
      <c r="J203" s="189"/>
      <c r="K203" s="189">
        <f t="shared" si="3"/>
        <v>1</v>
      </c>
      <c r="L203" s="188" t="s">
        <v>98</v>
      </c>
      <c r="M203" s="188" t="s">
        <v>1113</v>
      </c>
      <c r="N203" s="188"/>
      <c r="O203" s="190"/>
    </row>
    <row r="204" spans="1:15" s="174" customFormat="1">
      <c r="A204" s="187" t="s">
        <v>2335</v>
      </c>
      <c r="B204" s="188" t="s">
        <v>2336</v>
      </c>
      <c r="C204" s="189"/>
      <c r="D204" s="189"/>
      <c r="E204" s="189">
        <v>1</v>
      </c>
      <c r="F204" s="189">
        <v>1</v>
      </c>
      <c r="G204" s="189"/>
      <c r="H204" s="189"/>
      <c r="I204" s="189"/>
      <c r="J204" s="189"/>
      <c r="K204" s="189">
        <f t="shared" si="3"/>
        <v>2</v>
      </c>
      <c r="L204" s="188" t="s">
        <v>98</v>
      </c>
      <c r="M204" s="188" t="s">
        <v>2337</v>
      </c>
      <c r="N204" s="188"/>
      <c r="O204" s="190"/>
    </row>
    <row r="205" spans="1:15" s="174" customFormat="1">
      <c r="A205" s="187" t="s">
        <v>2338</v>
      </c>
      <c r="B205" s="188" t="s">
        <v>2339</v>
      </c>
      <c r="C205" s="189"/>
      <c r="D205" s="189"/>
      <c r="E205" s="189">
        <v>1</v>
      </c>
      <c r="F205" s="189"/>
      <c r="G205" s="189"/>
      <c r="H205" s="189"/>
      <c r="I205" s="189"/>
      <c r="J205" s="189"/>
      <c r="K205" s="189">
        <f t="shared" si="3"/>
        <v>1</v>
      </c>
      <c r="L205" s="188" t="s">
        <v>98</v>
      </c>
      <c r="M205" s="188" t="s">
        <v>844</v>
      </c>
      <c r="N205" s="188"/>
      <c r="O205" s="190"/>
    </row>
    <row r="206" spans="1:15" s="174" customFormat="1">
      <c r="A206" s="187" t="s">
        <v>2340</v>
      </c>
      <c r="B206" s="188" t="s">
        <v>2341</v>
      </c>
      <c r="C206" s="189"/>
      <c r="D206" s="189"/>
      <c r="E206" s="189">
        <v>1</v>
      </c>
      <c r="F206" s="189">
        <v>1</v>
      </c>
      <c r="G206" s="189">
        <v>1</v>
      </c>
      <c r="H206" s="189"/>
      <c r="I206" s="189"/>
      <c r="J206" s="189"/>
      <c r="K206" s="189">
        <f t="shared" si="3"/>
        <v>3</v>
      </c>
      <c r="L206" s="188" t="s">
        <v>98</v>
      </c>
      <c r="M206" s="188" t="s">
        <v>816</v>
      </c>
      <c r="N206" s="188"/>
      <c r="O206" s="190"/>
    </row>
    <row r="207" spans="1:15" s="174" customFormat="1">
      <c r="A207" s="187" t="s">
        <v>2342</v>
      </c>
      <c r="B207" s="188" t="s">
        <v>2343</v>
      </c>
      <c r="C207" s="189"/>
      <c r="D207" s="189"/>
      <c r="E207" s="189"/>
      <c r="F207" s="189"/>
      <c r="G207" s="189"/>
      <c r="H207" s="189">
        <v>1</v>
      </c>
      <c r="I207" s="189"/>
      <c r="J207" s="189"/>
      <c r="K207" s="189">
        <f t="shared" si="3"/>
        <v>1</v>
      </c>
      <c r="L207" s="188" t="s">
        <v>98</v>
      </c>
      <c r="M207" s="188" t="s">
        <v>847</v>
      </c>
      <c r="N207" s="188"/>
      <c r="O207" s="190"/>
    </row>
    <row r="208" spans="1:15" s="174" customFormat="1">
      <c r="A208" s="187" t="s">
        <v>2344</v>
      </c>
      <c r="B208" s="188" t="s">
        <v>2345</v>
      </c>
      <c r="C208" s="189"/>
      <c r="D208" s="189"/>
      <c r="E208" s="189"/>
      <c r="F208" s="189"/>
      <c r="G208" s="189"/>
      <c r="H208" s="189"/>
      <c r="I208" s="189"/>
      <c r="J208" s="189">
        <v>1</v>
      </c>
      <c r="K208" s="189">
        <f t="shared" si="3"/>
        <v>1</v>
      </c>
      <c r="L208" s="188" t="s">
        <v>98</v>
      </c>
      <c r="M208" s="188" t="s">
        <v>816</v>
      </c>
      <c r="N208" s="188"/>
      <c r="O208" s="190"/>
    </row>
    <row r="209" spans="1:15" s="174" customFormat="1">
      <c r="A209" s="187" t="s">
        <v>2346</v>
      </c>
      <c r="B209" s="188" t="s">
        <v>2347</v>
      </c>
      <c r="C209" s="189">
        <v>1</v>
      </c>
      <c r="D209" s="189"/>
      <c r="E209" s="189"/>
      <c r="F209" s="189"/>
      <c r="G209" s="189"/>
      <c r="H209" s="189"/>
      <c r="I209" s="189"/>
      <c r="J209" s="189"/>
      <c r="K209" s="189">
        <f t="shared" si="3"/>
        <v>1</v>
      </c>
      <c r="L209" s="188" t="s">
        <v>98</v>
      </c>
      <c r="M209" s="188" t="s">
        <v>847</v>
      </c>
      <c r="N209" s="188"/>
      <c r="O209" s="190"/>
    </row>
    <row r="210" spans="1:15" s="174" customFormat="1">
      <c r="A210" s="187" t="s">
        <v>2348</v>
      </c>
      <c r="B210" s="188" t="s">
        <v>2349</v>
      </c>
      <c r="C210" s="189"/>
      <c r="D210" s="189"/>
      <c r="E210" s="189"/>
      <c r="F210" s="189"/>
      <c r="G210" s="189">
        <v>1</v>
      </c>
      <c r="H210" s="189"/>
      <c r="I210" s="189">
        <v>1</v>
      </c>
      <c r="J210" s="189"/>
      <c r="K210" s="189">
        <f t="shared" si="3"/>
        <v>2</v>
      </c>
      <c r="L210" s="188" t="s">
        <v>98</v>
      </c>
      <c r="M210" s="188" t="s">
        <v>861</v>
      </c>
      <c r="N210" s="188"/>
      <c r="O210" s="190"/>
    </row>
    <row r="211" spans="1:15" s="174" customFormat="1">
      <c r="A211" s="187" t="s">
        <v>2350</v>
      </c>
      <c r="B211" s="188" t="s">
        <v>2351</v>
      </c>
      <c r="C211" s="189"/>
      <c r="D211" s="189"/>
      <c r="E211" s="189"/>
      <c r="F211" s="189"/>
      <c r="G211" s="189"/>
      <c r="H211" s="189"/>
      <c r="I211" s="189">
        <v>1</v>
      </c>
      <c r="J211" s="189"/>
      <c r="K211" s="189">
        <f t="shared" si="3"/>
        <v>1</v>
      </c>
      <c r="L211" s="188" t="s">
        <v>98</v>
      </c>
      <c r="M211" s="188" t="s">
        <v>823</v>
      </c>
      <c r="N211" s="188"/>
      <c r="O211" s="190"/>
    </row>
    <row r="212" spans="1:15" s="174" customFormat="1">
      <c r="A212" s="187" t="s">
        <v>2352</v>
      </c>
      <c r="B212" s="188" t="s">
        <v>2353</v>
      </c>
      <c r="C212" s="189">
        <v>1</v>
      </c>
      <c r="D212" s="189"/>
      <c r="E212" s="189"/>
      <c r="F212" s="189"/>
      <c r="G212" s="189"/>
      <c r="H212" s="189"/>
      <c r="I212" s="189"/>
      <c r="J212" s="189"/>
      <c r="K212" s="189">
        <f t="shared" si="3"/>
        <v>1</v>
      </c>
      <c r="L212" s="188" t="s">
        <v>98</v>
      </c>
      <c r="M212" s="188" t="s">
        <v>816</v>
      </c>
      <c r="N212" s="188" t="s">
        <v>828</v>
      </c>
      <c r="O212" s="190"/>
    </row>
    <row r="213" spans="1:15" s="174" customFormat="1">
      <c r="A213" s="187" t="s">
        <v>2354</v>
      </c>
      <c r="B213" s="188" t="s">
        <v>2355</v>
      </c>
      <c r="C213" s="189">
        <v>1</v>
      </c>
      <c r="D213" s="189"/>
      <c r="E213" s="189"/>
      <c r="F213" s="189"/>
      <c r="G213" s="189"/>
      <c r="H213" s="189"/>
      <c r="I213" s="189"/>
      <c r="J213" s="189"/>
      <c r="K213" s="189">
        <f t="shared" si="3"/>
        <v>1</v>
      </c>
      <c r="L213" s="188" t="s">
        <v>98</v>
      </c>
      <c r="M213" s="188" t="s">
        <v>847</v>
      </c>
      <c r="N213" s="188"/>
      <c r="O213" s="190"/>
    </row>
    <row r="214" spans="1:15" s="174" customFormat="1">
      <c r="A214" s="187" t="s">
        <v>2356</v>
      </c>
      <c r="B214" s="188" t="s">
        <v>2357</v>
      </c>
      <c r="C214" s="189"/>
      <c r="D214" s="189">
        <v>1</v>
      </c>
      <c r="E214" s="189"/>
      <c r="F214" s="189"/>
      <c r="G214" s="189"/>
      <c r="H214" s="189"/>
      <c r="I214" s="189"/>
      <c r="J214" s="189"/>
      <c r="K214" s="189">
        <f t="shared" si="3"/>
        <v>1</v>
      </c>
      <c r="L214" s="188" t="s">
        <v>98</v>
      </c>
      <c r="M214" s="188" t="s">
        <v>847</v>
      </c>
      <c r="N214" s="188"/>
      <c r="O214" s="190"/>
    </row>
    <row r="215" spans="1:15" s="174" customFormat="1">
      <c r="A215" s="187" t="s">
        <v>2358</v>
      </c>
      <c r="B215" s="188" t="s">
        <v>2359</v>
      </c>
      <c r="C215" s="189"/>
      <c r="D215" s="189"/>
      <c r="E215" s="189"/>
      <c r="F215" s="189"/>
      <c r="G215" s="189">
        <v>1</v>
      </c>
      <c r="H215" s="189"/>
      <c r="I215" s="189"/>
      <c r="J215" s="189">
        <v>1</v>
      </c>
      <c r="K215" s="189">
        <f t="shared" si="3"/>
        <v>2</v>
      </c>
      <c r="L215" s="188" t="s">
        <v>98</v>
      </c>
      <c r="M215" s="188" t="s">
        <v>847</v>
      </c>
      <c r="N215" s="188"/>
      <c r="O215" s="190"/>
    </row>
    <row r="216" spans="1:15" s="174" customFormat="1">
      <c r="A216" s="187" t="s">
        <v>2360</v>
      </c>
      <c r="B216" s="188" t="s">
        <v>2361</v>
      </c>
      <c r="C216" s="189"/>
      <c r="D216" s="189"/>
      <c r="E216" s="189"/>
      <c r="F216" s="189"/>
      <c r="G216" s="189"/>
      <c r="H216" s="189"/>
      <c r="I216" s="189">
        <v>1</v>
      </c>
      <c r="J216" s="189"/>
      <c r="K216" s="189">
        <f t="shared" si="3"/>
        <v>1</v>
      </c>
      <c r="L216" s="188" t="s">
        <v>98</v>
      </c>
      <c r="M216" s="188" t="s">
        <v>2362</v>
      </c>
      <c r="N216" s="188"/>
      <c r="O216" s="190"/>
    </row>
    <row r="217" spans="1:15" s="174" customFormat="1">
      <c r="A217" s="187" t="s">
        <v>2363</v>
      </c>
      <c r="B217" s="188" t="s">
        <v>2364</v>
      </c>
      <c r="C217" s="189"/>
      <c r="D217" s="189"/>
      <c r="E217" s="189"/>
      <c r="F217" s="189">
        <v>1</v>
      </c>
      <c r="G217" s="189"/>
      <c r="H217" s="189"/>
      <c r="I217" s="189"/>
      <c r="J217" s="189"/>
      <c r="K217" s="189">
        <f t="shared" si="3"/>
        <v>1</v>
      </c>
      <c r="L217" s="188" t="s">
        <v>98</v>
      </c>
      <c r="M217" s="188" t="s">
        <v>847</v>
      </c>
      <c r="N217" s="188"/>
      <c r="O217" s="190"/>
    </row>
    <row r="218" spans="1:15" s="174" customFormat="1">
      <c r="A218" s="187" t="s">
        <v>2365</v>
      </c>
      <c r="B218" s="188" t="s">
        <v>2366</v>
      </c>
      <c r="C218" s="189"/>
      <c r="D218" s="189"/>
      <c r="E218" s="189">
        <v>1</v>
      </c>
      <c r="F218" s="189"/>
      <c r="G218" s="189"/>
      <c r="H218" s="189"/>
      <c r="I218" s="189"/>
      <c r="J218" s="189"/>
      <c r="K218" s="189">
        <f t="shared" si="3"/>
        <v>1</v>
      </c>
      <c r="L218" s="188" t="s">
        <v>98</v>
      </c>
      <c r="M218" s="188" t="s">
        <v>823</v>
      </c>
      <c r="N218" s="188"/>
      <c r="O218" s="190"/>
    </row>
    <row r="219" spans="1:15" s="174" customFormat="1">
      <c r="A219" s="187" t="s">
        <v>2367</v>
      </c>
      <c r="B219" s="188" t="s">
        <v>2368</v>
      </c>
      <c r="C219" s="189"/>
      <c r="D219" s="189"/>
      <c r="E219" s="189"/>
      <c r="F219" s="189"/>
      <c r="G219" s="189">
        <v>1</v>
      </c>
      <c r="H219" s="189"/>
      <c r="I219" s="189">
        <v>1</v>
      </c>
      <c r="J219" s="189"/>
      <c r="K219" s="189">
        <f t="shared" si="3"/>
        <v>2</v>
      </c>
      <c r="L219" s="188" t="s">
        <v>98</v>
      </c>
      <c r="M219" s="188" t="s">
        <v>823</v>
      </c>
      <c r="N219" s="188"/>
      <c r="O219" s="190"/>
    </row>
    <row r="220" spans="1:15" s="174" customFormat="1">
      <c r="A220" s="187" t="s">
        <v>2369</v>
      </c>
      <c r="B220" s="188" t="s">
        <v>2370</v>
      </c>
      <c r="C220" s="189"/>
      <c r="D220" s="189"/>
      <c r="E220" s="189"/>
      <c r="F220" s="189"/>
      <c r="G220" s="189">
        <v>1</v>
      </c>
      <c r="H220" s="189"/>
      <c r="I220" s="189"/>
      <c r="J220" s="189"/>
      <c r="K220" s="189">
        <f t="shared" si="3"/>
        <v>1</v>
      </c>
      <c r="L220" s="188" t="s">
        <v>98</v>
      </c>
      <c r="M220" s="188" t="s">
        <v>827</v>
      </c>
      <c r="N220" s="188"/>
      <c r="O220" s="190"/>
    </row>
    <row r="221" spans="1:15" s="174" customFormat="1">
      <c r="A221" s="187" t="s">
        <v>2371</v>
      </c>
      <c r="B221" s="188" t="s">
        <v>2372</v>
      </c>
      <c r="C221" s="189"/>
      <c r="D221" s="189"/>
      <c r="E221" s="189"/>
      <c r="F221" s="189"/>
      <c r="G221" s="189"/>
      <c r="H221" s="189"/>
      <c r="I221" s="189">
        <v>1</v>
      </c>
      <c r="J221" s="189"/>
      <c r="K221" s="189">
        <f t="shared" si="3"/>
        <v>1</v>
      </c>
      <c r="L221" s="188" t="s">
        <v>98</v>
      </c>
      <c r="M221" s="188" t="s">
        <v>847</v>
      </c>
      <c r="N221" s="188"/>
      <c r="O221" s="190"/>
    </row>
    <row r="222" spans="1:15" s="174" customFormat="1">
      <c r="A222" s="187" t="s">
        <v>2373</v>
      </c>
      <c r="B222" s="188" t="s">
        <v>2374</v>
      </c>
      <c r="C222" s="189"/>
      <c r="D222" s="189"/>
      <c r="E222" s="189"/>
      <c r="F222" s="189"/>
      <c r="G222" s="189"/>
      <c r="H222" s="189"/>
      <c r="I222" s="189">
        <v>1</v>
      </c>
      <c r="J222" s="189"/>
      <c r="K222" s="189">
        <f t="shared" si="3"/>
        <v>1</v>
      </c>
      <c r="L222" s="188" t="s">
        <v>98</v>
      </c>
      <c r="M222" s="188" t="s">
        <v>861</v>
      </c>
      <c r="N222" s="188"/>
      <c r="O222" s="190"/>
    </row>
    <row r="223" spans="1:15" s="174" customFormat="1">
      <c r="A223" s="187" t="s">
        <v>2375</v>
      </c>
      <c r="B223" s="188" t="s">
        <v>2376</v>
      </c>
      <c r="C223" s="189"/>
      <c r="D223" s="189"/>
      <c r="E223" s="189"/>
      <c r="F223" s="189"/>
      <c r="G223" s="189"/>
      <c r="H223" s="189"/>
      <c r="I223" s="189"/>
      <c r="J223" s="189">
        <v>1</v>
      </c>
      <c r="K223" s="189">
        <f t="shared" si="3"/>
        <v>1</v>
      </c>
      <c r="L223" s="188" t="s">
        <v>98</v>
      </c>
      <c r="M223" s="188" t="s">
        <v>816</v>
      </c>
      <c r="N223" s="188"/>
      <c r="O223" s="190"/>
    </row>
    <row r="224" spans="1:15" s="174" customFormat="1">
      <c r="A224" s="187" t="s">
        <v>2377</v>
      </c>
      <c r="B224" s="188" t="s">
        <v>2378</v>
      </c>
      <c r="C224" s="189">
        <v>1</v>
      </c>
      <c r="D224" s="189"/>
      <c r="E224" s="189"/>
      <c r="F224" s="189"/>
      <c r="G224" s="189"/>
      <c r="H224" s="189"/>
      <c r="I224" s="189"/>
      <c r="J224" s="189"/>
      <c r="K224" s="189">
        <f t="shared" si="3"/>
        <v>1</v>
      </c>
      <c r="L224" s="188" t="s">
        <v>98</v>
      </c>
      <c r="M224" s="188" t="s">
        <v>1981</v>
      </c>
      <c r="N224" s="188"/>
      <c r="O224" s="190"/>
    </row>
    <row r="225" spans="1:15" s="174" customFormat="1">
      <c r="A225" s="187" t="s">
        <v>2379</v>
      </c>
      <c r="B225" s="188" t="s">
        <v>2380</v>
      </c>
      <c r="C225" s="189"/>
      <c r="D225" s="189"/>
      <c r="E225" s="189"/>
      <c r="F225" s="189"/>
      <c r="G225" s="189"/>
      <c r="H225" s="189"/>
      <c r="I225" s="189">
        <v>1</v>
      </c>
      <c r="J225" s="189"/>
      <c r="K225" s="189">
        <f t="shared" si="3"/>
        <v>1</v>
      </c>
      <c r="L225" s="188" t="s">
        <v>98</v>
      </c>
      <c r="M225" s="188" t="s">
        <v>2317</v>
      </c>
      <c r="N225" s="188"/>
      <c r="O225" s="190"/>
    </row>
    <row r="226" spans="1:15" s="174" customFormat="1">
      <c r="A226" s="187" t="s">
        <v>2381</v>
      </c>
      <c r="B226" s="188" t="s">
        <v>2382</v>
      </c>
      <c r="C226" s="189"/>
      <c r="D226" s="189"/>
      <c r="E226" s="189">
        <v>1</v>
      </c>
      <c r="F226" s="189"/>
      <c r="G226" s="189"/>
      <c r="H226" s="189"/>
      <c r="I226" s="189"/>
      <c r="J226" s="189"/>
      <c r="K226" s="189">
        <f t="shared" si="3"/>
        <v>1</v>
      </c>
      <c r="L226" s="188" t="s">
        <v>98</v>
      </c>
      <c r="M226" s="188" t="s">
        <v>847</v>
      </c>
      <c r="N226" s="188"/>
      <c r="O226" s="190"/>
    </row>
    <row r="227" spans="1:15" s="174" customFormat="1">
      <c r="A227" s="187" t="s">
        <v>2383</v>
      </c>
      <c r="B227" s="188" t="s">
        <v>2384</v>
      </c>
      <c r="C227" s="189"/>
      <c r="D227" s="189"/>
      <c r="E227" s="189">
        <v>1</v>
      </c>
      <c r="F227" s="189"/>
      <c r="G227" s="189">
        <v>1</v>
      </c>
      <c r="H227" s="189"/>
      <c r="I227" s="189"/>
      <c r="J227" s="189"/>
      <c r="K227" s="189">
        <f t="shared" si="3"/>
        <v>2</v>
      </c>
      <c r="L227" s="188" t="s">
        <v>98</v>
      </c>
      <c r="M227" s="188" t="s">
        <v>1037</v>
      </c>
      <c r="N227" s="188"/>
      <c r="O227" s="190"/>
    </row>
    <row r="228" spans="1:15" s="174" customFormat="1">
      <c r="A228" s="187" t="s">
        <v>2385</v>
      </c>
      <c r="B228" s="188" t="s">
        <v>2386</v>
      </c>
      <c r="C228" s="189"/>
      <c r="D228" s="189"/>
      <c r="E228" s="189">
        <v>1</v>
      </c>
      <c r="F228" s="189"/>
      <c r="G228" s="189">
        <v>1</v>
      </c>
      <c r="H228" s="189"/>
      <c r="I228" s="189"/>
      <c r="J228" s="189"/>
      <c r="K228" s="189">
        <f t="shared" si="3"/>
        <v>2</v>
      </c>
      <c r="L228" s="188" t="s">
        <v>98</v>
      </c>
      <c r="M228" s="188" t="s">
        <v>2387</v>
      </c>
      <c r="N228" s="188"/>
      <c r="O228" s="190"/>
    </row>
    <row r="229" spans="1:15" s="174" customFormat="1">
      <c r="A229" s="187" t="s">
        <v>2388</v>
      </c>
      <c r="B229" s="188" t="s">
        <v>2389</v>
      </c>
      <c r="C229" s="189"/>
      <c r="D229" s="189"/>
      <c r="E229" s="189">
        <v>1</v>
      </c>
      <c r="F229" s="189"/>
      <c r="G229" s="189">
        <v>1</v>
      </c>
      <c r="H229" s="189"/>
      <c r="I229" s="189"/>
      <c r="J229" s="189"/>
      <c r="K229" s="189">
        <f t="shared" si="3"/>
        <v>2</v>
      </c>
      <c r="L229" s="188" t="s">
        <v>98</v>
      </c>
      <c r="M229" s="188" t="s">
        <v>1113</v>
      </c>
      <c r="N229" s="188"/>
      <c r="O229" s="190"/>
    </row>
    <row r="230" spans="1:15" s="174" customFormat="1">
      <c r="A230" s="187" t="s">
        <v>2390</v>
      </c>
      <c r="B230" s="188" t="s">
        <v>2391</v>
      </c>
      <c r="C230" s="189">
        <v>1</v>
      </c>
      <c r="D230" s="189"/>
      <c r="E230" s="189"/>
      <c r="F230" s="189"/>
      <c r="G230" s="189"/>
      <c r="H230" s="189"/>
      <c r="I230" s="189"/>
      <c r="J230" s="189"/>
      <c r="K230" s="189">
        <f t="shared" si="3"/>
        <v>1</v>
      </c>
      <c r="L230" s="188" t="s">
        <v>98</v>
      </c>
      <c r="M230" s="188" t="s">
        <v>816</v>
      </c>
      <c r="N230" s="188"/>
      <c r="O230" s="190"/>
    </row>
    <row r="231" spans="1:15" s="174" customFormat="1">
      <c r="A231" s="187" t="s">
        <v>2392</v>
      </c>
      <c r="B231" s="188" t="s">
        <v>2393</v>
      </c>
      <c r="C231" s="189"/>
      <c r="D231" s="189"/>
      <c r="E231" s="189"/>
      <c r="F231" s="189"/>
      <c r="G231" s="189">
        <v>1</v>
      </c>
      <c r="H231" s="189"/>
      <c r="I231" s="189">
        <v>1</v>
      </c>
      <c r="J231" s="189"/>
      <c r="K231" s="189">
        <f t="shared" si="3"/>
        <v>2</v>
      </c>
      <c r="L231" s="188" t="s">
        <v>98</v>
      </c>
      <c r="M231" s="188" t="s">
        <v>816</v>
      </c>
      <c r="N231" s="188"/>
      <c r="O231" s="190"/>
    </row>
    <row r="232" spans="1:15" s="174" customFormat="1">
      <c r="A232" s="187" t="s">
        <v>2394</v>
      </c>
      <c r="B232" s="188" t="s">
        <v>2395</v>
      </c>
      <c r="C232" s="189"/>
      <c r="D232" s="189"/>
      <c r="E232" s="189"/>
      <c r="F232" s="189"/>
      <c r="G232" s="189">
        <v>1</v>
      </c>
      <c r="H232" s="189"/>
      <c r="I232" s="189">
        <v>1</v>
      </c>
      <c r="J232" s="189"/>
      <c r="K232" s="189">
        <f t="shared" si="3"/>
        <v>2</v>
      </c>
      <c r="L232" s="188" t="s">
        <v>98</v>
      </c>
      <c r="M232" s="188" t="s">
        <v>1600</v>
      </c>
      <c r="N232" s="188"/>
      <c r="O232" s="190"/>
    </row>
    <row r="233" spans="1:15" s="174" customFormat="1">
      <c r="A233" s="187" t="s">
        <v>2396</v>
      </c>
      <c r="B233" s="188" t="s">
        <v>2397</v>
      </c>
      <c r="C233" s="189"/>
      <c r="D233" s="189"/>
      <c r="E233" s="189"/>
      <c r="F233" s="189"/>
      <c r="G233" s="189"/>
      <c r="H233" s="189"/>
      <c r="I233" s="189">
        <v>1</v>
      </c>
      <c r="J233" s="189"/>
      <c r="K233" s="189">
        <f t="shared" si="3"/>
        <v>1</v>
      </c>
      <c r="L233" s="188" t="s">
        <v>98</v>
      </c>
      <c r="M233" s="188" t="s">
        <v>847</v>
      </c>
      <c r="N233" s="188"/>
      <c r="O233" s="190"/>
    </row>
    <row r="234" spans="1:15" s="174" customFormat="1">
      <c r="A234" s="187" t="s">
        <v>2398</v>
      </c>
      <c r="B234" s="188" t="s">
        <v>2399</v>
      </c>
      <c r="C234" s="189"/>
      <c r="D234" s="189"/>
      <c r="E234" s="189"/>
      <c r="F234" s="189">
        <v>1</v>
      </c>
      <c r="G234" s="189">
        <v>1</v>
      </c>
      <c r="H234" s="189">
        <v>1</v>
      </c>
      <c r="I234" s="189"/>
      <c r="J234" s="189">
        <v>1</v>
      </c>
      <c r="K234" s="189">
        <f t="shared" si="3"/>
        <v>4</v>
      </c>
      <c r="L234" s="188" t="s">
        <v>98</v>
      </c>
      <c r="M234" s="188" t="s">
        <v>816</v>
      </c>
      <c r="N234" s="188"/>
      <c r="O234" s="190"/>
    </row>
    <row r="235" spans="1:15" s="174" customFormat="1">
      <c r="A235" s="187" t="s">
        <v>2400</v>
      </c>
      <c r="B235" s="188" t="s">
        <v>2401</v>
      </c>
      <c r="C235" s="189"/>
      <c r="D235" s="189"/>
      <c r="E235" s="189"/>
      <c r="F235" s="189"/>
      <c r="G235" s="189">
        <v>1</v>
      </c>
      <c r="H235" s="189">
        <v>1</v>
      </c>
      <c r="I235" s="189"/>
      <c r="J235" s="189"/>
      <c r="K235" s="189">
        <f t="shared" si="3"/>
        <v>2</v>
      </c>
      <c r="L235" s="188" t="s">
        <v>98</v>
      </c>
      <c r="M235" s="188" t="s">
        <v>827</v>
      </c>
      <c r="N235" s="188"/>
      <c r="O235" s="190"/>
    </row>
    <row r="236" spans="1:15" s="174" customFormat="1">
      <c r="A236" s="187" t="s">
        <v>2402</v>
      </c>
      <c r="B236" s="188" t="s">
        <v>2403</v>
      </c>
      <c r="C236" s="189"/>
      <c r="D236" s="189"/>
      <c r="E236" s="189"/>
      <c r="F236" s="189"/>
      <c r="G236" s="189">
        <v>1</v>
      </c>
      <c r="H236" s="189"/>
      <c r="I236" s="189">
        <v>1</v>
      </c>
      <c r="J236" s="189"/>
      <c r="K236" s="189">
        <f t="shared" si="3"/>
        <v>2</v>
      </c>
      <c r="L236" s="188" t="s">
        <v>98</v>
      </c>
      <c r="M236" s="188" t="s">
        <v>847</v>
      </c>
      <c r="N236" s="188"/>
      <c r="O236" s="190"/>
    </row>
    <row r="237" spans="1:15" s="174" customFormat="1">
      <c r="A237" s="187" t="s">
        <v>2404</v>
      </c>
      <c r="B237" s="188" t="s">
        <v>2405</v>
      </c>
      <c r="C237" s="189"/>
      <c r="D237" s="189"/>
      <c r="E237" s="189"/>
      <c r="F237" s="189"/>
      <c r="G237" s="189">
        <v>1</v>
      </c>
      <c r="H237" s="189"/>
      <c r="I237" s="189">
        <v>1</v>
      </c>
      <c r="J237" s="189"/>
      <c r="K237" s="189">
        <f t="shared" si="3"/>
        <v>2</v>
      </c>
      <c r="L237" s="188" t="s">
        <v>98</v>
      </c>
      <c r="M237" s="188" t="s">
        <v>847</v>
      </c>
      <c r="N237" s="188"/>
      <c r="O237" s="190"/>
    </row>
    <row r="238" spans="1:15" s="174" customFormat="1">
      <c r="A238" s="187" t="s">
        <v>2406</v>
      </c>
      <c r="B238" s="188" t="s">
        <v>2407</v>
      </c>
      <c r="C238" s="189"/>
      <c r="D238" s="189"/>
      <c r="E238" s="189"/>
      <c r="F238" s="189"/>
      <c r="G238" s="189">
        <v>1</v>
      </c>
      <c r="H238" s="189"/>
      <c r="I238" s="189"/>
      <c r="J238" s="189"/>
      <c r="K238" s="189">
        <f t="shared" si="3"/>
        <v>1</v>
      </c>
      <c r="L238" s="188" t="s">
        <v>98</v>
      </c>
      <c r="M238" s="188" t="s">
        <v>847</v>
      </c>
      <c r="N238" s="188"/>
      <c r="O238" s="190"/>
    </row>
    <row r="239" spans="1:15" s="174" customFormat="1">
      <c r="A239" s="187" t="s">
        <v>2408</v>
      </c>
      <c r="B239" s="188" t="s">
        <v>2409</v>
      </c>
      <c r="C239" s="189"/>
      <c r="D239" s="189"/>
      <c r="E239" s="189"/>
      <c r="F239" s="189"/>
      <c r="G239" s="189"/>
      <c r="H239" s="189"/>
      <c r="I239" s="189"/>
      <c r="J239" s="189">
        <v>1</v>
      </c>
      <c r="K239" s="189">
        <f t="shared" si="3"/>
        <v>1</v>
      </c>
      <c r="L239" s="188" t="s">
        <v>98</v>
      </c>
      <c r="M239" s="188" t="s">
        <v>816</v>
      </c>
      <c r="N239" s="188"/>
      <c r="O239" s="190"/>
    </row>
    <row r="240" spans="1:15" s="174" customFormat="1">
      <c r="A240" s="187" t="s">
        <v>2410</v>
      </c>
      <c r="B240" s="188" t="s">
        <v>2411</v>
      </c>
      <c r="C240" s="189">
        <v>1</v>
      </c>
      <c r="D240" s="189"/>
      <c r="E240" s="189"/>
      <c r="F240" s="189"/>
      <c r="G240" s="189"/>
      <c r="H240" s="189"/>
      <c r="I240" s="189"/>
      <c r="J240" s="189">
        <v>1</v>
      </c>
      <c r="K240" s="189">
        <f t="shared" si="3"/>
        <v>2</v>
      </c>
      <c r="L240" s="188" t="s">
        <v>98</v>
      </c>
      <c r="M240" s="188" t="s">
        <v>816</v>
      </c>
      <c r="N240" s="188"/>
      <c r="O240" s="190"/>
    </row>
    <row r="241" spans="1:15" s="174" customFormat="1">
      <c r="A241" s="187" t="s">
        <v>2412</v>
      </c>
      <c r="B241" s="188" t="s">
        <v>2413</v>
      </c>
      <c r="C241" s="189"/>
      <c r="D241" s="189"/>
      <c r="E241" s="189">
        <v>1</v>
      </c>
      <c r="F241" s="189"/>
      <c r="G241" s="189"/>
      <c r="H241" s="189"/>
      <c r="I241" s="189"/>
      <c r="J241" s="189"/>
      <c r="K241" s="189">
        <f t="shared" si="3"/>
        <v>1</v>
      </c>
      <c r="L241" s="188" t="s">
        <v>98</v>
      </c>
      <c r="M241" s="188" t="s">
        <v>861</v>
      </c>
      <c r="N241" s="188"/>
      <c r="O241" s="190"/>
    </row>
    <row r="242" spans="1:15" s="174" customFormat="1">
      <c r="A242" s="187" t="s">
        <v>2414</v>
      </c>
      <c r="B242" s="188" t="s">
        <v>2415</v>
      </c>
      <c r="C242" s="189">
        <v>1</v>
      </c>
      <c r="D242" s="189"/>
      <c r="E242" s="189"/>
      <c r="F242" s="189"/>
      <c r="G242" s="189"/>
      <c r="H242" s="189"/>
      <c r="I242" s="189"/>
      <c r="J242" s="189">
        <v>1</v>
      </c>
      <c r="K242" s="189">
        <f t="shared" si="3"/>
        <v>2</v>
      </c>
      <c r="L242" s="188" t="s">
        <v>98</v>
      </c>
      <c r="M242" s="188" t="s">
        <v>827</v>
      </c>
      <c r="N242" s="188"/>
      <c r="O242" s="190"/>
    </row>
    <row r="243" spans="1:15" s="174" customFormat="1">
      <c r="A243" s="187" t="s">
        <v>2416</v>
      </c>
      <c r="B243" s="188" t="s">
        <v>2417</v>
      </c>
      <c r="C243" s="189"/>
      <c r="D243" s="189"/>
      <c r="E243" s="189"/>
      <c r="F243" s="189"/>
      <c r="G243" s="189">
        <v>1</v>
      </c>
      <c r="H243" s="189"/>
      <c r="I243" s="189">
        <v>1</v>
      </c>
      <c r="J243" s="189"/>
      <c r="K243" s="189">
        <f t="shared" si="3"/>
        <v>2</v>
      </c>
      <c r="L243" s="188" t="s">
        <v>98</v>
      </c>
      <c r="M243" s="188" t="s">
        <v>844</v>
      </c>
      <c r="N243" s="188"/>
      <c r="O243" s="190"/>
    </row>
    <row r="244" spans="1:15" s="174" customFormat="1">
      <c r="A244" s="187" t="s">
        <v>2418</v>
      </c>
      <c r="B244" s="188" t="s">
        <v>2419</v>
      </c>
      <c r="C244" s="189"/>
      <c r="D244" s="189"/>
      <c r="E244" s="189"/>
      <c r="F244" s="189"/>
      <c r="G244" s="189">
        <v>1</v>
      </c>
      <c r="H244" s="189"/>
      <c r="I244" s="189">
        <v>1</v>
      </c>
      <c r="J244" s="189"/>
      <c r="K244" s="189">
        <f t="shared" si="3"/>
        <v>2</v>
      </c>
      <c r="L244" s="188" t="s">
        <v>98</v>
      </c>
      <c r="M244" s="188" t="s">
        <v>885</v>
      </c>
      <c r="N244" s="188"/>
      <c r="O244" s="190"/>
    </row>
    <row r="245" spans="1:15" s="174" customFormat="1">
      <c r="A245" s="187" t="s">
        <v>2420</v>
      </c>
      <c r="B245" s="188" t="s">
        <v>2421</v>
      </c>
      <c r="C245" s="189"/>
      <c r="D245" s="189"/>
      <c r="E245" s="189"/>
      <c r="F245" s="189"/>
      <c r="G245" s="189">
        <v>1</v>
      </c>
      <c r="H245" s="189"/>
      <c r="I245" s="189"/>
      <c r="J245" s="189"/>
      <c r="K245" s="189">
        <f t="shared" si="3"/>
        <v>1</v>
      </c>
      <c r="L245" s="188" t="s">
        <v>98</v>
      </c>
      <c r="M245" s="188" t="s">
        <v>827</v>
      </c>
      <c r="N245" s="188"/>
      <c r="O245" s="190"/>
    </row>
    <row r="246" spans="1:15" s="174" customFormat="1">
      <c r="A246" s="187" t="s">
        <v>2422</v>
      </c>
      <c r="B246" s="188" t="s">
        <v>2423</v>
      </c>
      <c r="C246" s="189"/>
      <c r="D246" s="189"/>
      <c r="E246" s="189">
        <v>1</v>
      </c>
      <c r="F246" s="189"/>
      <c r="G246" s="189"/>
      <c r="H246" s="189"/>
      <c r="I246" s="189"/>
      <c r="J246" s="189"/>
      <c r="K246" s="189">
        <f t="shared" si="3"/>
        <v>1</v>
      </c>
      <c r="L246" s="188" t="s">
        <v>98</v>
      </c>
      <c r="M246" s="188" t="s">
        <v>861</v>
      </c>
      <c r="N246" s="188"/>
      <c r="O246" s="190"/>
    </row>
    <row r="247" spans="1:15" s="174" customFormat="1">
      <c r="A247" s="187" t="s">
        <v>2424</v>
      </c>
      <c r="B247" s="188" t="s">
        <v>2425</v>
      </c>
      <c r="C247" s="189"/>
      <c r="D247" s="189">
        <v>1</v>
      </c>
      <c r="E247" s="189"/>
      <c r="F247" s="189"/>
      <c r="G247" s="189"/>
      <c r="H247" s="189"/>
      <c r="I247" s="189"/>
      <c r="J247" s="189"/>
      <c r="K247" s="189">
        <f t="shared" si="3"/>
        <v>1</v>
      </c>
      <c r="L247" s="188" t="s">
        <v>98</v>
      </c>
      <c r="M247" s="188" t="s">
        <v>847</v>
      </c>
      <c r="N247" s="188"/>
      <c r="O247" s="190"/>
    </row>
    <row r="248" spans="1:15" s="174" customFormat="1">
      <c r="A248" s="187" t="s">
        <v>2426</v>
      </c>
      <c r="B248" s="188" t="s">
        <v>2427</v>
      </c>
      <c r="C248" s="189"/>
      <c r="D248" s="189"/>
      <c r="E248" s="189"/>
      <c r="F248" s="189"/>
      <c r="G248" s="189"/>
      <c r="H248" s="189"/>
      <c r="I248" s="189">
        <v>1</v>
      </c>
      <c r="J248" s="189"/>
      <c r="K248" s="189">
        <f t="shared" si="3"/>
        <v>1</v>
      </c>
      <c r="L248" s="188" t="s">
        <v>98</v>
      </c>
      <c r="M248" s="188" t="s">
        <v>885</v>
      </c>
      <c r="N248" s="188" t="s">
        <v>828</v>
      </c>
      <c r="O248" s="190"/>
    </row>
    <row r="249" spans="1:15" s="174" customFormat="1">
      <c r="A249" s="187" t="s">
        <v>2428</v>
      </c>
      <c r="B249" s="188" t="s">
        <v>2429</v>
      </c>
      <c r="C249" s="189"/>
      <c r="D249" s="189"/>
      <c r="E249" s="189"/>
      <c r="F249" s="189"/>
      <c r="G249" s="189"/>
      <c r="H249" s="189"/>
      <c r="I249" s="189">
        <v>1</v>
      </c>
      <c r="J249" s="189"/>
      <c r="K249" s="189">
        <f t="shared" si="3"/>
        <v>1</v>
      </c>
      <c r="L249" s="188" t="s">
        <v>98</v>
      </c>
      <c r="M249" s="188" t="s">
        <v>861</v>
      </c>
      <c r="N249" s="188"/>
      <c r="O249" s="190"/>
    </row>
    <row r="250" spans="1:15" s="174" customFormat="1">
      <c r="A250" s="187" t="s">
        <v>2430</v>
      </c>
      <c r="B250" s="188" t="s">
        <v>2431</v>
      </c>
      <c r="C250" s="189">
        <v>1</v>
      </c>
      <c r="D250" s="189"/>
      <c r="E250" s="189"/>
      <c r="F250" s="189"/>
      <c r="G250" s="189"/>
      <c r="H250" s="189"/>
      <c r="I250" s="189"/>
      <c r="J250" s="189"/>
      <c r="K250" s="189">
        <f t="shared" si="3"/>
        <v>1</v>
      </c>
      <c r="L250" s="188" t="s">
        <v>98</v>
      </c>
      <c r="M250" s="188" t="s">
        <v>847</v>
      </c>
      <c r="N250" s="188"/>
      <c r="O250" s="190"/>
    </row>
    <row r="251" spans="1:15" s="174" customFormat="1">
      <c r="A251" s="187" t="s">
        <v>2432</v>
      </c>
      <c r="B251" s="188" t="s">
        <v>2433</v>
      </c>
      <c r="C251" s="189">
        <v>1</v>
      </c>
      <c r="D251" s="189"/>
      <c r="E251" s="189"/>
      <c r="F251" s="189"/>
      <c r="G251" s="189"/>
      <c r="H251" s="189"/>
      <c r="I251" s="189"/>
      <c r="J251" s="189">
        <v>1</v>
      </c>
      <c r="K251" s="189">
        <f t="shared" si="3"/>
        <v>2</v>
      </c>
      <c r="L251" s="188" t="s">
        <v>98</v>
      </c>
      <c r="M251" s="188" t="s">
        <v>847</v>
      </c>
      <c r="N251" s="188"/>
      <c r="O251" s="190"/>
    </row>
    <row r="252" spans="1:15" s="174" customFormat="1">
      <c r="A252" s="187" t="s">
        <v>2434</v>
      </c>
      <c r="B252" s="188" t="s">
        <v>2435</v>
      </c>
      <c r="C252" s="189"/>
      <c r="D252" s="189"/>
      <c r="E252" s="189"/>
      <c r="F252" s="189"/>
      <c r="G252" s="189">
        <v>1</v>
      </c>
      <c r="H252" s="189"/>
      <c r="I252" s="189">
        <v>1</v>
      </c>
      <c r="J252" s="189"/>
      <c r="K252" s="189">
        <f t="shared" si="3"/>
        <v>2</v>
      </c>
      <c r="L252" s="188" t="s">
        <v>98</v>
      </c>
      <c r="M252" s="188" t="s">
        <v>816</v>
      </c>
      <c r="N252" s="188"/>
      <c r="O252" s="190"/>
    </row>
    <row r="253" spans="1:15" s="174" customFormat="1">
      <c r="A253" s="187" t="s">
        <v>2436</v>
      </c>
      <c r="B253" s="188" t="s">
        <v>2437</v>
      </c>
      <c r="C253" s="189"/>
      <c r="D253" s="189"/>
      <c r="E253" s="189"/>
      <c r="F253" s="189">
        <v>1</v>
      </c>
      <c r="G253" s="189">
        <v>1</v>
      </c>
      <c r="H253" s="189">
        <v>1</v>
      </c>
      <c r="I253" s="189">
        <v>1</v>
      </c>
      <c r="J253" s="189"/>
      <c r="K253" s="189">
        <f t="shared" si="3"/>
        <v>4</v>
      </c>
      <c r="L253" s="188" t="s">
        <v>98</v>
      </c>
      <c r="M253" s="188" t="s">
        <v>847</v>
      </c>
      <c r="N253" s="188"/>
      <c r="O253" s="190"/>
    </row>
    <row r="254" spans="1:15" s="174" customFormat="1">
      <c r="A254" s="187" t="s">
        <v>2438</v>
      </c>
      <c r="B254" s="188" t="s">
        <v>2437</v>
      </c>
      <c r="C254" s="189"/>
      <c r="D254" s="189"/>
      <c r="E254" s="189"/>
      <c r="F254" s="189"/>
      <c r="G254" s="189"/>
      <c r="H254" s="189"/>
      <c r="I254" s="189">
        <v>1</v>
      </c>
      <c r="J254" s="189"/>
      <c r="K254" s="189">
        <f t="shared" si="3"/>
        <v>1</v>
      </c>
      <c r="L254" s="188" t="s">
        <v>98</v>
      </c>
      <c r="M254" s="188" t="s">
        <v>1167</v>
      </c>
      <c r="N254" s="188"/>
      <c r="O254" s="190"/>
    </row>
    <row r="255" spans="1:15" s="174" customFormat="1">
      <c r="A255" s="187" t="s">
        <v>2439</v>
      </c>
      <c r="B255" s="188" t="s">
        <v>2440</v>
      </c>
      <c r="C255" s="189">
        <v>1</v>
      </c>
      <c r="D255" s="189"/>
      <c r="E255" s="189"/>
      <c r="F255" s="189"/>
      <c r="G255" s="189"/>
      <c r="H255" s="189"/>
      <c r="I255" s="189"/>
      <c r="J255" s="189">
        <v>1</v>
      </c>
      <c r="K255" s="189">
        <f t="shared" si="3"/>
        <v>2</v>
      </c>
      <c r="L255" s="188" t="s">
        <v>98</v>
      </c>
      <c r="M255" s="188" t="s">
        <v>816</v>
      </c>
      <c r="N255" s="188"/>
      <c r="O255" s="190"/>
    </row>
    <row r="256" spans="1:15" s="174" customFormat="1">
      <c r="A256" s="187" t="s">
        <v>2441</v>
      </c>
      <c r="B256" s="188" t="s">
        <v>2442</v>
      </c>
      <c r="C256" s="189"/>
      <c r="D256" s="189"/>
      <c r="E256" s="189">
        <v>1</v>
      </c>
      <c r="F256" s="189"/>
      <c r="G256" s="189"/>
      <c r="H256" s="189"/>
      <c r="I256" s="189"/>
      <c r="J256" s="189"/>
      <c r="K256" s="189">
        <f t="shared" si="3"/>
        <v>1</v>
      </c>
      <c r="L256" s="188" t="s">
        <v>98</v>
      </c>
      <c r="M256" s="188" t="s">
        <v>847</v>
      </c>
      <c r="N256" s="188"/>
      <c r="O256" s="190"/>
    </row>
    <row r="257" spans="1:15" s="174" customFormat="1">
      <c r="A257" s="187" t="s">
        <v>2443</v>
      </c>
      <c r="B257" s="188" t="s">
        <v>2444</v>
      </c>
      <c r="C257" s="189">
        <v>1</v>
      </c>
      <c r="D257" s="189">
        <v>1</v>
      </c>
      <c r="E257" s="189"/>
      <c r="F257" s="189"/>
      <c r="G257" s="189"/>
      <c r="H257" s="189"/>
      <c r="I257" s="189"/>
      <c r="J257" s="189">
        <v>1</v>
      </c>
      <c r="K257" s="189">
        <f t="shared" si="3"/>
        <v>3</v>
      </c>
      <c r="L257" s="188" t="s">
        <v>98</v>
      </c>
      <c r="M257" s="188" t="s">
        <v>816</v>
      </c>
      <c r="N257" s="188"/>
      <c r="O257" s="190"/>
    </row>
    <row r="258" spans="1:15" s="174" customFormat="1">
      <c r="A258" s="187" t="s">
        <v>2445</v>
      </c>
      <c r="B258" s="188" t="s">
        <v>2446</v>
      </c>
      <c r="C258" s="189">
        <v>1</v>
      </c>
      <c r="D258" s="189"/>
      <c r="E258" s="189"/>
      <c r="F258" s="189"/>
      <c r="G258" s="189"/>
      <c r="H258" s="189"/>
      <c r="I258" s="189"/>
      <c r="J258" s="189"/>
      <c r="K258" s="189">
        <f t="shared" si="3"/>
        <v>1</v>
      </c>
      <c r="L258" s="188" t="s">
        <v>98</v>
      </c>
      <c r="M258" s="188" t="s">
        <v>816</v>
      </c>
      <c r="N258" s="188"/>
      <c r="O258" s="190"/>
    </row>
    <row r="259" spans="1:15" s="174" customFormat="1">
      <c r="A259" s="187" t="s">
        <v>2447</v>
      </c>
      <c r="B259" s="188" t="s">
        <v>2448</v>
      </c>
      <c r="C259" s="189"/>
      <c r="D259" s="189"/>
      <c r="E259" s="189"/>
      <c r="F259" s="189"/>
      <c r="G259" s="189"/>
      <c r="H259" s="189"/>
      <c r="I259" s="189">
        <v>1</v>
      </c>
      <c r="J259" s="189"/>
      <c r="K259" s="189">
        <f t="shared" si="3"/>
        <v>1</v>
      </c>
      <c r="L259" s="188" t="s">
        <v>98</v>
      </c>
      <c r="M259" s="188" t="s">
        <v>861</v>
      </c>
      <c r="N259" s="188"/>
      <c r="O259" s="190"/>
    </row>
    <row r="260" spans="1:15" s="174" customFormat="1">
      <c r="A260" s="187" t="s">
        <v>2449</v>
      </c>
      <c r="B260" s="188" t="s">
        <v>2450</v>
      </c>
      <c r="C260" s="189">
        <v>1</v>
      </c>
      <c r="D260" s="189"/>
      <c r="E260" s="189"/>
      <c r="F260" s="189"/>
      <c r="G260" s="189">
        <v>1</v>
      </c>
      <c r="H260" s="189"/>
      <c r="I260" s="189"/>
      <c r="J260" s="189"/>
      <c r="K260" s="189">
        <f t="shared" si="3"/>
        <v>2</v>
      </c>
      <c r="L260" s="188" t="s">
        <v>98</v>
      </c>
      <c r="M260" s="188" t="s">
        <v>816</v>
      </c>
      <c r="N260" s="188"/>
      <c r="O260" s="190"/>
    </row>
    <row r="261" spans="1:15" s="174" customFormat="1">
      <c r="A261" s="187" t="s">
        <v>2451</v>
      </c>
      <c r="B261" s="188" t="s">
        <v>2452</v>
      </c>
      <c r="C261" s="189"/>
      <c r="D261" s="189"/>
      <c r="E261" s="189"/>
      <c r="F261" s="189"/>
      <c r="G261" s="189">
        <v>1</v>
      </c>
      <c r="H261" s="189"/>
      <c r="I261" s="189">
        <v>1</v>
      </c>
      <c r="J261" s="189"/>
      <c r="K261" s="189">
        <f t="shared" si="3"/>
        <v>2</v>
      </c>
      <c r="L261" s="188" t="s">
        <v>98</v>
      </c>
      <c r="M261" s="188" t="s">
        <v>1657</v>
      </c>
      <c r="N261" s="188"/>
      <c r="O261" s="190"/>
    </row>
    <row r="262" spans="1:15" s="174" customFormat="1">
      <c r="A262" s="187" t="s">
        <v>2453</v>
      </c>
      <c r="B262" s="188" t="s">
        <v>2454</v>
      </c>
      <c r="C262" s="189"/>
      <c r="D262" s="189"/>
      <c r="E262" s="189"/>
      <c r="F262" s="189"/>
      <c r="G262" s="189"/>
      <c r="H262" s="189"/>
      <c r="I262" s="189">
        <v>1</v>
      </c>
      <c r="J262" s="189"/>
      <c r="K262" s="189">
        <f t="shared" si="3"/>
        <v>1</v>
      </c>
      <c r="L262" s="188" t="s">
        <v>98</v>
      </c>
      <c r="M262" s="188" t="s">
        <v>861</v>
      </c>
      <c r="N262" s="188"/>
      <c r="O262" s="190"/>
    </row>
    <row r="263" spans="1:15" s="174" customFormat="1">
      <c r="A263" s="187" t="s">
        <v>2455</v>
      </c>
      <c r="B263" s="188" t="s">
        <v>2456</v>
      </c>
      <c r="C263" s="189"/>
      <c r="D263" s="189"/>
      <c r="E263" s="189">
        <v>1</v>
      </c>
      <c r="F263" s="189"/>
      <c r="G263" s="189"/>
      <c r="H263" s="189"/>
      <c r="I263" s="189"/>
      <c r="J263" s="189"/>
      <c r="K263" s="189">
        <f t="shared" si="3"/>
        <v>1</v>
      </c>
      <c r="L263" s="188" t="s">
        <v>98</v>
      </c>
      <c r="M263" s="188" t="s">
        <v>1981</v>
      </c>
      <c r="N263" s="188"/>
      <c r="O263" s="190"/>
    </row>
    <row r="264" spans="1:15" s="174" customFormat="1">
      <c r="A264" s="187" t="s">
        <v>2457</v>
      </c>
      <c r="B264" s="188" t="s">
        <v>2458</v>
      </c>
      <c r="C264" s="189">
        <v>1</v>
      </c>
      <c r="D264" s="189"/>
      <c r="E264" s="189"/>
      <c r="F264" s="189"/>
      <c r="G264" s="189">
        <v>1</v>
      </c>
      <c r="H264" s="189"/>
      <c r="I264" s="189"/>
      <c r="J264" s="189"/>
      <c r="K264" s="189">
        <f t="shared" si="3"/>
        <v>2</v>
      </c>
      <c r="L264" s="188" t="s">
        <v>98</v>
      </c>
      <c r="M264" s="188" t="s">
        <v>847</v>
      </c>
      <c r="N264" s="188"/>
      <c r="O264" s="190"/>
    </row>
    <row r="265" spans="1:15" s="174" customFormat="1">
      <c r="A265" s="187" t="s">
        <v>2459</v>
      </c>
      <c r="B265" s="188" t="s">
        <v>2460</v>
      </c>
      <c r="C265" s="189"/>
      <c r="D265" s="189"/>
      <c r="E265" s="189"/>
      <c r="F265" s="189"/>
      <c r="G265" s="189"/>
      <c r="H265" s="189"/>
      <c r="I265" s="189">
        <v>1</v>
      </c>
      <c r="J265" s="189"/>
      <c r="K265" s="189">
        <f t="shared" ref="K265:K328" si="4">SUM(C265:J265)</f>
        <v>1</v>
      </c>
      <c r="L265" s="188" t="s">
        <v>98</v>
      </c>
      <c r="M265" s="188" t="s">
        <v>885</v>
      </c>
      <c r="N265" s="188" t="s">
        <v>903</v>
      </c>
      <c r="O265" s="190"/>
    </row>
    <row r="266" spans="1:15" s="174" customFormat="1">
      <c r="A266" s="187" t="s">
        <v>2461</v>
      </c>
      <c r="B266" s="188" t="s">
        <v>2462</v>
      </c>
      <c r="C266" s="189"/>
      <c r="D266" s="189"/>
      <c r="E266" s="189">
        <v>1</v>
      </c>
      <c r="F266" s="189"/>
      <c r="G266" s="189"/>
      <c r="H266" s="189"/>
      <c r="I266" s="189"/>
      <c r="J266" s="189"/>
      <c r="K266" s="189">
        <f t="shared" si="4"/>
        <v>1</v>
      </c>
      <c r="L266" s="188" t="s">
        <v>98</v>
      </c>
      <c r="M266" s="188" t="s">
        <v>844</v>
      </c>
      <c r="N266" s="188"/>
      <c r="O266" s="190"/>
    </row>
    <row r="267" spans="1:15" s="174" customFormat="1">
      <c r="A267" s="187" t="s">
        <v>2463</v>
      </c>
      <c r="B267" s="188" t="s">
        <v>2464</v>
      </c>
      <c r="C267" s="189">
        <v>1</v>
      </c>
      <c r="D267" s="189"/>
      <c r="E267" s="189"/>
      <c r="F267" s="189"/>
      <c r="G267" s="189"/>
      <c r="H267" s="189"/>
      <c r="I267" s="189"/>
      <c r="J267" s="189"/>
      <c r="K267" s="189">
        <f t="shared" si="4"/>
        <v>1</v>
      </c>
      <c r="L267" s="188" t="s">
        <v>98</v>
      </c>
      <c r="M267" s="188" t="s">
        <v>847</v>
      </c>
      <c r="N267" s="188"/>
      <c r="O267" s="190"/>
    </row>
    <row r="268" spans="1:15" s="174" customFormat="1">
      <c r="A268" s="187" t="s">
        <v>2465</v>
      </c>
      <c r="B268" s="188" t="s">
        <v>2466</v>
      </c>
      <c r="C268" s="189"/>
      <c r="D268" s="189"/>
      <c r="E268" s="189">
        <v>1</v>
      </c>
      <c r="F268" s="189"/>
      <c r="G268" s="189"/>
      <c r="H268" s="189"/>
      <c r="I268" s="189"/>
      <c r="J268" s="189"/>
      <c r="K268" s="189">
        <f t="shared" si="4"/>
        <v>1</v>
      </c>
      <c r="L268" s="188" t="s">
        <v>98</v>
      </c>
      <c r="M268" s="188" t="s">
        <v>1037</v>
      </c>
      <c r="N268" s="188"/>
      <c r="O268" s="190"/>
    </row>
    <row r="269" spans="1:15" s="174" customFormat="1">
      <c r="A269" s="187" t="s">
        <v>2467</v>
      </c>
      <c r="B269" s="188" t="s">
        <v>2468</v>
      </c>
      <c r="C269" s="189"/>
      <c r="D269" s="189"/>
      <c r="E269" s="189"/>
      <c r="F269" s="189"/>
      <c r="G269" s="189">
        <v>1</v>
      </c>
      <c r="H269" s="189"/>
      <c r="I269" s="189">
        <v>1</v>
      </c>
      <c r="J269" s="189"/>
      <c r="K269" s="189">
        <f t="shared" si="4"/>
        <v>2</v>
      </c>
      <c r="L269" s="188" t="s">
        <v>98</v>
      </c>
      <c r="M269" s="188" t="s">
        <v>1600</v>
      </c>
      <c r="N269" s="188"/>
      <c r="O269" s="190"/>
    </row>
    <row r="270" spans="1:15" s="174" customFormat="1">
      <c r="A270" s="187" t="s">
        <v>2469</v>
      </c>
      <c r="B270" s="188" t="s">
        <v>2470</v>
      </c>
      <c r="C270" s="189"/>
      <c r="D270" s="189"/>
      <c r="E270" s="189"/>
      <c r="F270" s="189"/>
      <c r="G270" s="189"/>
      <c r="H270" s="189"/>
      <c r="I270" s="189"/>
      <c r="J270" s="189">
        <v>1</v>
      </c>
      <c r="K270" s="189">
        <f t="shared" si="4"/>
        <v>1</v>
      </c>
      <c r="L270" s="188" t="s">
        <v>98</v>
      </c>
      <c r="M270" s="188" t="s">
        <v>823</v>
      </c>
      <c r="N270" s="188"/>
      <c r="O270" s="190"/>
    </row>
    <row r="271" spans="1:15" s="174" customFormat="1">
      <c r="A271" s="187" t="s">
        <v>2471</v>
      </c>
      <c r="B271" s="188" t="s">
        <v>2472</v>
      </c>
      <c r="C271" s="189"/>
      <c r="D271" s="189"/>
      <c r="E271" s="189"/>
      <c r="F271" s="189"/>
      <c r="G271" s="189"/>
      <c r="H271" s="189"/>
      <c r="I271" s="189"/>
      <c r="J271" s="189">
        <v>1</v>
      </c>
      <c r="K271" s="189">
        <f t="shared" si="4"/>
        <v>1</v>
      </c>
      <c r="L271" s="188" t="s">
        <v>98</v>
      </c>
      <c r="M271" s="188" t="s">
        <v>2106</v>
      </c>
      <c r="N271" s="188"/>
      <c r="O271" s="190"/>
    </row>
    <row r="272" spans="1:15" s="174" customFormat="1">
      <c r="A272" s="187" t="s">
        <v>2473</v>
      </c>
      <c r="B272" s="188" t="s">
        <v>2474</v>
      </c>
      <c r="C272" s="189"/>
      <c r="D272" s="189"/>
      <c r="E272" s="189"/>
      <c r="F272" s="189"/>
      <c r="G272" s="189"/>
      <c r="H272" s="189"/>
      <c r="I272" s="189">
        <v>1</v>
      </c>
      <c r="J272" s="189"/>
      <c r="K272" s="189">
        <f t="shared" si="4"/>
        <v>1</v>
      </c>
      <c r="L272" s="188" t="s">
        <v>98</v>
      </c>
      <c r="M272" s="188" t="s">
        <v>847</v>
      </c>
      <c r="N272" s="188"/>
      <c r="O272" s="190"/>
    </row>
    <row r="273" spans="1:15" s="174" customFormat="1">
      <c r="A273" s="187" t="s">
        <v>2475</v>
      </c>
      <c r="B273" s="188" t="s">
        <v>2476</v>
      </c>
      <c r="C273" s="189">
        <v>1</v>
      </c>
      <c r="D273" s="189"/>
      <c r="E273" s="189"/>
      <c r="F273" s="189"/>
      <c r="G273" s="189"/>
      <c r="H273" s="189"/>
      <c r="I273" s="189"/>
      <c r="J273" s="189"/>
      <c r="K273" s="189">
        <f t="shared" si="4"/>
        <v>1</v>
      </c>
      <c r="L273" s="188" t="s">
        <v>98</v>
      </c>
      <c r="M273" s="188" t="s">
        <v>816</v>
      </c>
      <c r="N273" s="188"/>
      <c r="O273" s="190"/>
    </row>
    <row r="274" spans="1:15" s="174" customFormat="1">
      <c r="A274" s="187" t="s">
        <v>2477</v>
      </c>
      <c r="B274" s="188" t="s">
        <v>2478</v>
      </c>
      <c r="C274" s="189"/>
      <c r="D274" s="189">
        <v>1</v>
      </c>
      <c r="E274" s="189"/>
      <c r="F274" s="189">
        <v>1</v>
      </c>
      <c r="G274" s="189">
        <v>1</v>
      </c>
      <c r="H274" s="189"/>
      <c r="I274" s="189"/>
      <c r="J274" s="189"/>
      <c r="K274" s="189">
        <f t="shared" si="4"/>
        <v>3</v>
      </c>
      <c r="L274" s="188" t="s">
        <v>98</v>
      </c>
      <c r="M274" s="188" t="s">
        <v>816</v>
      </c>
      <c r="N274" s="188"/>
      <c r="O274" s="190"/>
    </row>
    <row r="275" spans="1:15" s="174" customFormat="1">
      <c r="A275" s="187" t="s">
        <v>2479</v>
      </c>
      <c r="B275" s="188" t="s">
        <v>2480</v>
      </c>
      <c r="C275" s="189"/>
      <c r="D275" s="189"/>
      <c r="E275" s="189"/>
      <c r="F275" s="189"/>
      <c r="G275" s="189">
        <v>1</v>
      </c>
      <c r="H275" s="189"/>
      <c r="I275" s="189"/>
      <c r="J275" s="189"/>
      <c r="K275" s="189">
        <f t="shared" si="4"/>
        <v>1</v>
      </c>
      <c r="L275" s="188" t="s">
        <v>98</v>
      </c>
      <c r="M275" s="188" t="s">
        <v>847</v>
      </c>
      <c r="N275" s="188"/>
      <c r="O275" s="190"/>
    </row>
    <row r="276" spans="1:15" s="174" customFormat="1">
      <c r="A276" s="187" t="s">
        <v>2481</v>
      </c>
      <c r="B276" s="188" t="s">
        <v>2482</v>
      </c>
      <c r="C276" s="189"/>
      <c r="D276" s="189"/>
      <c r="E276" s="189"/>
      <c r="F276" s="189"/>
      <c r="G276" s="189">
        <v>1</v>
      </c>
      <c r="H276" s="189"/>
      <c r="I276" s="189">
        <v>1</v>
      </c>
      <c r="J276" s="189"/>
      <c r="K276" s="189">
        <f t="shared" si="4"/>
        <v>2</v>
      </c>
      <c r="L276" s="188" t="s">
        <v>98</v>
      </c>
      <c r="M276" s="188" t="s">
        <v>827</v>
      </c>
      <c r="N276" s="188"/>
      <c r="O276" s="190"/>
    </row>
    <row r="277" spans="1:15" s="174" customFormat="1">
      <c r="A277" s="187" t="s">
        <v>2483</v>
      </c>
      <c r="B277" s="188" t="s">
        <v>2484</v>
      </c>
      <c r="C277" s="189"/>
      <c r="D277" s="189"/>
      <c r="E277" s="189"/>
      <c r="F277" s="189"/>
      <c r="G277" s="189"/>
      <c r="H277" s="189">
        <v>1</v>
      </c>
      <c r="I277" s="189">
        <v>1</v>
      </c>
      <c r="J277" s="189"/>
      <c r="K277" s="189">
        <f t="shared" si="4"/>
        <v>2</v>
      </c>
      <c r="L277" s="188" t="s">
        <v>98</v>
      </c>
      <c r="M277" s="188" t="s">
        <v>847</v>
      </c>
      <c r="N277" s="188"/>
      <c r="O277" s="190"/>
    </row>
    <row r="278" spans="1:15" s="174" customFormat="1">
      <c r="A278" s="187" t="s">
        <v>2485</v>
      </c>
      <c r="B278" s="188" t="s">
        <v>2486</v>
      </c>
      <c r="C278" s="189">
        <v>1</v>
      </c>
      <c r="D278" s="189"/>
      <c r="E278" s="189"/>
      <c r="F278" s="189"/>
      <c r="G278" s="189"/>
      <c r="H278" s="189"/>
      <c r="I278" s="189"/>
      <c r="J278" s="189"/>
      <c r="K278" s="189">
        <f t="shared" si="4"/>
        <v>1</v>
      </c>
      <c r="L278" s="188" t="s">
        <v>98</v>
      </c>
      <c r="M278" s="188" t="s">
        <v>816</v>
      </c>
      <c r="N278" s="188"/>
      <c r="O278" s="190"/>
    </row>
    <row r="279" spans="1:15" s="174" customFormat="1">
      <c r="A279" s="187" t="s">
        <v>2487</v>
      </c>
      <c r="B279" s="188" t="s">
        <v>2488</v>
      </c>
      <c r="C279" s="189"/>
      <c r="D279" s="189"/>
      <c r="E279" s="189"/>
      <c r="F279" s="189"/>
      <c r="G279" s="189">
        <v>1</v>
      </c>
      <c r="H279" s="189"/>
      <c r="I279" s="189">
        <v>1</v>
      </c>
      <c r="J279" s="189"/>
      <c r="K279" s="189">
        <f t="shared" si="4"/>
        <v>2</v>
      </c>
      <c r="L279" s="188" t="s">
        <v>98</v>
      </c>
      <c r="M279" s="188" t="s">
        <v>844</v>
      </c>
      <c r="N279" s="188"/>
      <c r="O279" s="190"/>
    </row>
    <row r="280" spans="1:15" s="174" customFormat="1">
      <c r="A280" s="187" t="s">
        <v>2489</v>
      </c>
      <c r="B280" s="188" t="s">
        <v>2490</v>
      </c>
      <c r="C280" s="189">
        <v>1</v>
      </c>
      <c r="D280" s="189"/>
      <c r="E280" s="189"/>
      <c r="F280" s="189"/>
      <c r="G280" s="189"/>
      <c r="H280" s="189"/>
      <c r="I280" s="189"/>
      <c r="J280" s="189"/>
      <c r="K280" s="189">
        <f t="shared" si="4"/>
        <v>1</v>
      </c>
      <c r="L280" s="188" t="s">
        <v>98</v>
      </c>
      <c r="M280" s="188" t="s">
        <v>847</v>
      </c>
      <c r="N280" s="188"/>
      <c r="O280" s="190"/>
    </row>
    <row r="281" spans="1:15" s="174" customFormat="1">
      <c r="A281" s="187" t="s">
        <v>2491</v>
      </c>
      <c r="B281" s="188" t="s">
        <v>2492</v>
      </c>
      <c r="C281" s="189"/>
      <c r="D281" s="189"/>
      <c r="E281" s="189"/>
      <c r="F281" s="189"/>
      <c r="G281" s="189">
        <v>1</v>
      </c>
      <c r="H281" s="189"/>
      <c r="I281" s="189"/>
      <c r="J281" s="189">
        <v>1</v>
      </c>
      <c r="K281" s="189">
        <f t="shared" si="4"/>
        <v>2</v>
      </c>
      <c r="L281" s="188" t="s">
        <v>98</v>
      </c>
      <c r="M281" s="188" t="s">
        <v>847</v>
      </c>
      <c r="N281" s="188"/>
      <c r="O281" s="190"/>
    </row>
    <row r="282" spans="1:15" s="174" customFormat="1">
      <c r="A282" s="187" t="s">
        <v>2493</v>
      </c>
      <c r="B282" s="188" t="s">
        <v>2494</v>
      </c>
      <c r="C282" s="189"/>
      <c r="D282" s="189"/>
      <c r="E282" s="189"/>
      <c r="F282" s="189">
        <v>1</v>
      </c>
      <c r="G282" s="189"/>
      <c r="H282" s="189"/>
      <c r="I282" s="189"/>
      <c r="J282" s="189"/>
      <c r="K282" s="189">
        <f t="shared" si="4"/>
        <v>1</v>
      </c>
      <c r="L282" s="188" t="s">
        <v>98</v>
      </c>
      <c r="M282" s="188" t="s">
        <v>847</v>
      </c>
      <c r="N282" s="188"/>
      <c r="O282" s="190"/>
    </row>
    <row r="283" spans="1:15" s="174" customFormat="1">
      <c r="A283" s="187" t="s">
        <v>2495</v>
      </c>
      <c r="B283" s="188" t="s">
        <v>2496</v>
      </c>
      <c r="C283" s="189"/>
      <c r="D283" s="189"/>
      <c r="E283" s="189"/>
      <c r="F283" s="189"/>
      <c r="G283" s="189"/>
      <c r="H283" s="189"/>
      <c r="I283" s="189">
        <v>1</v>
      </c>
      <c r="J283" s="189"/>
      <c r="K283" s="189">
        <f t="shared" si="4"/>
        <v>1</v>
      </c>
      <c r="L283" s="188" t="s">
        <v>98</v>
      </c>
      <c r="M283" s="188" t="s">
        <v>861</v>
      </c>
      <c r="N283" s="188"/>
      <c r="O283" s="190"/>
    </row>
    <row r="284" spans="1:15" s="174" customFormat="1">
      <c r="A284" s="187" t="s">
        <v>2497</v>
      </c>
      <c r="B284" s="188" t="s">
        <v>2498</v>
      </c>
      <c r="C284" s="189">
        <v>1</v>
      </c>
      <c r="D284" s="189"/>
      <c r="E284" s="189"/>
      <c r="F284" s="189"/>
      <c r="G284" s="189"/>
      <c r="H284" s="189"/>
      <c r="I284" s="189"/>
      <c r="J284" s="189"/>
      <c r="K284" s="189">
        <f t="shared" si="4"/>
        <v>1</v>
      </c>
      <c r="L284" s="188" t="s">
        <v>98</v>
      </c>
      <c r="M284" s="188" t="s">
        <v>816</v>
      </c>
      <c r="N284" s="188"/>
      <c r="O284" s="190"/>
    </row>
    <row r="285" spans="1:15" s="174" customFormat="1">
      <c r="A285" s="187" t="s">
        <v>2499</v>
      </c>
      <c r="B285" s="188" t="s">
        <v>2500</v>
      </c>
      <c r="C285" s="189"/>
      <c r="D285" s="189"/>
      <c r="E285" s="189"/>
      <c r="F285" s="189"/>
      <c r="G285" s="189"/>
      <c r="H285" s="189"/>
      <c r="I285" s="189">
        <v>1</v>
      </c>
      <c r="J285" s="189"/>
      <c r="K285" s="189">
        <f t="shared" si="4"/>
        <v>1</v>
      </c>
      <c r="L285" s="188" t="s">
        <v>98</v>
      </c>
      <c r="M285" s="188" t="s">
        <v>885</v>
      </c>
      <c r="N285" s="188" t="s">
        <v>828</v>
      </c>
      <c r="O285" s="190"/>
    </row>
    <row r="286" spans="1:15" s="174" customFormat="1">
      <c r="A286" s="187" t="s">
        <v>2501</v>
      </c>
      <c r="B286" s="188" t="s">
        <v>2502</v>
      </c>
      <c r="C286" s="189"/>
      <c r="D286" s="189"/>
      <c r="E286" s="189"/>
      <c r="F286" s="189"/>
      <c r="G286" s="189">
        <v>1</v>
      </c>
      <c r="H286" s="189"/>
      <c r="I286" s="189"/>
      <c r="J286" s="189">
        <v>1</v>
      </c>
      <c r="K286" s="189">
        <f t="shared" si="4"/>
        <v>2</v>
      </c>
      <c r="L286" s="188" t="s">
        <v>98</v>
      </c>
      <c r="M286" s="188" t="s">
        <v>823</v>
      </c>
      <c r="N286" s="188"/>
      <c r="O286" s="190"/>
    </row>
    <row r="287" spans="1:15" s="174" customFormat="1">
      <c r="A287" s="187" t="s">
        <v>2503</v>
      </c>
      <c r="B287" s="188" t="s">
        <v>2504</v>
      </c>
      <c r="C287" s="189">
        <v>1</v>
      </c>
      <c r="D287" s="189"/>
      <c r="E287" s="189"/>
      <c r="F287" s="189"/>
      <c r="G287" s="189"/>
      <c r="H287" s="189"/>
      <c r="I287" s="189"/>
      <c r="J287" s="189"/>
      <c r="K287" s="189">
        <f t="shared" si="4"/>
        <v>1</v>
      </c>
      <c r="L287" s="188" t="s">
        <v>98</v>
      </c>
      <c r="M287" s="188" t="s">
        <v>847</v>
      </c>
      <c r="N287" s="188"/>
      <c r="O287" s="190"/>
    </row>
    <row r="288" spans="1:15" s="174" customFormat="1">
      <c r="A288" s="187" t="s">
        <v>2505</v>
      </c>
      <c r="B288" s="188" t="s">
        <v>2506</v>
      </c>
      <c r="C288" s="189"/>
      <c r="D288" s="189"/>
      <c r="E288" s="189"/>
      <c r="F288" s="189">
        <v>1</v>
      </c>
      <c r="G288" s="189"/>
      <c r="H288" s="189">
        <v>1</v>
      </c>
      <c r="I288" s="189"/>
      <c r="J288" s="189"/>
      <c r="K288" s="189">
        <f t="shared" si="4"/>
        <v>2</v>
      </c>
      <c r="L288" s="188" t="s">
        <v>98</v>
      </c>
      <c r="M288" s="188" t="s">
        <v>847</v>
      </c>
      <c r="N288" s="188"/>
      <c r="O288" s="190"/>
    </row>
    <row r="289" spans="1:15" s="174" customFormat="1">
      <c r="A289" s="187" t="s">
        <v>2507</v>
      </c>
      <c r="B289" s="188" t="s">
        <v>2508</v>
      </c>
      <c r="C289" s="189"/>
      <c r="D289" s="189">
        <v>1</v>
      </c>
      <c r="E289" s="189"/>
      <c r="F289" s="189"/>
      <c r="G289" s="189">
        <v>1</v>
      </c>
      <c r="H289" s="189"/>
      <c r="I289" s="189"/>
      <c r="J289" s="189"/>
      <c r="K289" s="189">
        <f t="shared" si="4"/>
        <v>2</v>
      </c>
      <c r="L289" s="188" t="s">
        <v>98</v>
      </c>
      <c r="M289" s="188" t="s">
        <v>847</v>
      </c>
      <c r="N289" s="188"/>
      <c r="O289" s="190"/>
    </row>
    <row r="290" spans="1:15" s="174" customFormat="1">
      <c r="A290" s="187" t="s">
        <v>2509</v>
      </c>
      <c r="B290" s="188" t="s">
        <v>2510</v>
      </c>
      <c r="C290" s="189"/>
      <c r="D290" s="189"/>
      <c r="E290" s="189"/>
      <c r="F290" s="189"/>
      <c r="G290" s="189">
        <v>1</v>
      </c>
      <c r="H290" s="189"/>
      <c r="I290" s="189"/>
      <c r="J290" s="189">
        <v>1</v>
      </c>
      <c r="K290" s="189">
        <f t="shared" si="4"/>
        <v>2</v>
      </c>
      <c r="L290" s="188" t="s">
        <v>98</v>
      </c>
      <c r="M290" s="188" t="s">
        <v>816</v>
      </c>
      <c r="N290" s="188" t="s">
        <v>1168</v>
      </c>
      <c r="O290" s="190"/>
    </row>
    <row r="291" spans="1:15" s="174" customFormat="1">
      <c r="A291" s="187" t="s">
        <v>2511</v>
      </c>
      <c r="B291" s="188" t="s">
        <v>2512</v>
      </c>
      <c r="C291" s="189"/>
      <c r="D291" s="189"/>
      <c r="E291" s="189"/>
      <c r="F291" s="189"/>
      <c r="G291" s="189">
        <v>1</v>
      </c>
      <c r="H291" s="189"/>
      <c r="I291" s="189"/>
      <c r="J291" s="189"/>
      <c r="K291" s="189">
        <f t="shared" si="4"/>
        <v>1</v>
      </c>
      <c r="L291" s="188" t="s">
        <v>98</v>
      </c>
      <c r="M291" s="188" t="s">
        <v>827</v>
      </c>
      <c r="N291" s="188"/>
      <c r="O291" s="190"/>
    </row>
    <row r="292" spans="1:15" s="174" customFormat="1">
      <c r="A292" s="187" t="s">
        <v>2513</v>
      </c>
      <c r="B292" s="188" t="s">
        <v>2514</v>
      </c>
      <c r="C292" s="189"/>
      <c r="D292" s="189"/>
      <c r="E292" s="189"/>
      <c r="F292" s="189"/>
      <c r="G292" s="189"/>
      <c r="H292" s="189"/>
      <c r="I292" s="189">
        <v>1</v>
      </c>
      <c r="J292" s="189"/>
      <c r="K292" s="189">
        <f t="shared" si="4"/>
        <v>1</v>
      </c>
      <c r="L292" s="188" t="s">
        <v>98</v>
      </c>
      <c r="M292" s="188" t="s">
        <v>827</v>
      </c>
      <c r="N292" s="188"/>
      <c r="O292" s="190"/>
    </row>
    <row r="293" spans="1:15" s="174" customFormat="1">
      <c r="A293" s="187" t="s">
        <v>2515</v>
      </c>
      <c r="B293" s="188" t="s">
        <v>2516</v>
      </c>
      <c r="C293" s="189"/>
      <c r="D293" s="189"/>
      <c r="E293" s="189"/>
      <c r="F293" s="189"/>
      <c r="G293" s="189"/>
      <c r="H293" s="189"/>
      <c r="I293" s="189"/>
      <c r="J293" s="189">
        <v>1</v>
      </c>
      <c r="K293" s="189">
        <f t="shared" si="4"/>
        <v>1</v>
      </c>
      <c r="L293" s="188" t="s">
        <v>98</v>
      </c>
      <c r="M293" s="188" t="s">
        <v>1981</v>
      </c>
      <c r="N293" s="188"/>
      <c r="O293" s="190"/>
    </row>
    <row r="294" spans="1:15" s="174" customFormat="1">
      <c r="A294" s="187" t="s">
        <v>2517</v>
      </c>
      <c r="B294" s="188" t="s">
        <v>2518</v>
      </c>
      <c r="C294" s="189"/>
      <c r="D294" s="189"/>
      <c r="E294" s="189"/>
      <c r="F294" s="189"/>
      <c r="G294" s="189"/>
      <c r="H294" s="189">
        <v>1</v>
      </c>
      <c r="I294" s="189"/>
      <c r="J294" s="189"/>
      <c r="K294" s="189">
        <f t="shared" si="4"/>
        <v>1</v>
      </c>
      <c r="L294" s="188" t="s">
        <v>98</v>
      </c>
      <c r="M294" s="188" t="s">
        <v>885</v>
      </c>
      <c r="N294" s="188"/>
      <c r="O294" s="190"/>
    </row>
    <row r="295" spans="1:15" s="174" customFormat="1">
      <c r="A295" s="187" t="s">
        <v>2519</v>
      </c>
      <c r="B295" s="188" t="s">
        <v>2520</v>
      </c>
      <c r="C295" s="189">
        <v>1</v>
      </c>
      <c r="D295" s="189"/>
      <c r="E295" s="189"/>
      <c r="F295" s="189"/>
      <c r="G295" s="189"/>
      <c r="H295" s="189"/>
      <c r="I295" s="189"/>
      <c r="J295" s="189">
        <v>1</v>
      </c>
      <c r="K295" s="189">
        <f t="shared" si="4"/>
        <v>2</v>
      </c>
      <c r="L295" s="188" t="s">
        <v>98</v>
      </c>
      <c r="M295" s="188" t="s">
        <v>2387</v>
      </c>
      <c r="N295" s="188"/>
      <c r="O295" s="190"/>
    </row>
    <row r="296" spans="1:15" s="174" customFormat="1">
      <c r="A296" s="187" t="s">
        <v>2521</v>
      </c>
      <c r="B296" s="188" t="s">
        <v>2522</v>
      </c>
      <c r="C296" s="189"/>
      <c r="D296" s="189"/>
      <c r="E296" s="189"/>
      <c r="F296" s="189"/>
      <c r="G296" s="189"/>
      <c r="H296" s="189">
        <v>1</v>
      </c>
      <c r="I296" s="189"/>
      <c r="J296" s="189">
        <v>1</v>
      </c>
      <c r="K296" s="189">
        <f t="shared" si="4"/>
        <v>2</v>
      </c>
      <c r="L296" s="188" t="s">
        <v>98</v>
      </c>
      <c r="M296" s="188" t="s">
        <v>847</v>
      </c>
      <c r="N296" s="188"/>
      <c r="O296" s="190"/>
    </row>
    <row r="297" spans="1:15" s="174" customFormat="1">
      <c r="A297" s="187" t="s">
        <v>2523</v>
      </c>
      <c r="B297" s="188" t="s">
        <v>2524</v>
      </c>
      <c r="C297" s="189"/>
      <c r="D297" s="189"/>
      <c r="E297" s="189">
        <v>1</v>
      </c>
      <c r="F297" s="189"/>
      <c r="G297" s="189"/>
      <c r="H297" s="189"/>
      <c r="I297" s="189"/>
      <c r="J297" s="189"/>
      <c r="K297" s="189">
        <f t="shared" si="4"/>
        <v>1</v>
      </c>
      <c r="L297" s="188" t="s">
        <v>98</v>
      </c>
      <c r="M297" s="188" t="s">
        <v>982</v>
      </c>
      <c r="N297" s="188"/>
      <c r="O297" s="190"/>
    </row>
    <row r="298" spans="1:15" s="174" customFormat="1">
      <c r="A298" s="187" t="s">
        <v>2525</v>
      </c>
      <c r="B298" s="188" t="s">
        <v>2526</v>
      </c>
      <c r="C298" s="189"/>
      <c r="D298" s="189"/>
      <c r="E298" s="189"/>
      <c r="F298" s="189"/>
      <c r="G298" s="189">
        <v>1</v>
      </c>
      <c r="H298" s="189"/>
      <c r="I298" s="189">
        <v>1</v>
      </c>
      <c r="J298" s="189"/>
      <c r="K298" s="189">
        <f t="shared" si="4"/>
        <v>2</v>
      </c>
      <c r="L298" s="188" t="s">
        <v>98</v>
      </c>
      <c r="M298" s="188" t="s">
        <v>861</v>
      </c>
      <c r="N298" s="188"/>
      <c r="O298" s="190"/>
    </row>
    <row r="299" spans="1:15" s="174" customFormat="1">
      <c r="A299" s="187" t="s">
        <v>2527</v>
      </c>
      <c r="B299" s="188" t="s">
        <v>2528</v>
      </c>
      <c r="C299" s="189"/>
      <c r="D299" s="189"/>
      <c r="E299" s="189"/>
      <c r="F299" s="189"/>
      <c r="G299" s="189"/>
      <c r="H299" s="189"/>
      <c r="I299" s="189">
        <v>1</v>
      </c>
      <c r="J299" s="189"/>
      <c r="K299" s="189">
        <f t="shared" si="4"/>
        <v>1</v>
      </c>
      <c r="L299" s="188" t="s">
        <v>98</v>
      </c>
      <c r="M299" s="188" t="s">
        <v>827</v>
      </c>
      <c r="N299" s="188"/>
      <c r="O299" s="190"/>
    </row>
    <row r="300" spans="1:15" s="174" customFormat="1">
      <c r="A300" s="187" t="s">
        <v>2529</v>
      </c>
      <c r="B300" s="188" t="s">
        <v>2530</v>
      </c>
      <c r="C300" s="189"/>
      <c r="D300" s="189"/>
      <c r="E300" s="189"/>
      <c r="F300" s="189"/>
      <c r="G300" s="189"/>
      <c r="H300" s="189"/>
      <c r="I300" s="189"/>
      <c r="J300" s="189">
        <v>1</v>
      </c>
      <c r="K300" s="189">
        <f t="shared" si="4"/>
        <v>1</v>
      </c>
      <c r="L300" s="188" t="s">
        <v>98</v>
      </c>
      <c r="M300" s="188" t="s">
        <v>816</v>
      </c>
      <c r="N300" s="188"/>
      <c r="O300" s="190"/>
    </row>
    <row r="301" spans="1:15" s="174" customFormat="1">
      <c r="A301" s="187" t="s">
        <v>2531</v>
      </c>
      <c r="B301" s="188" t="s">
        <v>2532</v>
      </c>
      <c r="C301" s="189"/>
      <c r="D301" s="189"/>
      <c r="E301" s="189">
        <v>1</v>
      </c>
      <c r="F301" s="189"/>
      <c r="G301" s="189">
        <v>1</v>
      </c>
      <c r="H301" s="189"/>
      <c r="I301" s="189"/>
      <c r="J301" s="189"/>
      <c r="K301" s="189">
        <f t="shared" si="4"/>
        <v>2</v>
      </c>
      <c r="L301" s="188" t="s">
        <v>98</v>
      </c>
      <c r="M301" s="188" t="s">
        <v>890</v>
      </c>
      <c r="N301" s="188"/>
      <c r="O301" s="190"/>
    </row>
    <row r="302" spans="1:15" s="174" customFormat="1">
      <c r="A302" s="187" t="s">
        <v>2533</v>
      </c>
      <c r="B302" s="188" t="s">
        <v>2534</v>
      </c>
      <c r="C302" s="189"/>
      <c r="D302" s="189"/>
      <c r="E302" s="189"/>
      <c r="F302" s="189">
        <v>1</v>
      </c>
      <c r="G302" s="189">
        <v>1</v>
      </c>
      <c r="H302" s="189"/>
      <c r="I302" s="189"/>
      <c r="J302" s="189"/>
      <c r="K302" s="189">
        <f t="shared" si="4"/>
        <v>2</v>
      </c>
      <c r="L302" s="188" t="s">
        <v>98</v>
      </c>
      <c r="M302" s="188" t="s">
        <v>823</v>
      </c>
      <c r="N302" s="188"/>
      <c r="O302" s="190"/>
    </row>
    <row r="303" spans="1:15" s="174" customFormat="1">
      <c r="A303" s="187" t="s">
        <v>2535</v>
      </c>
      <c r="B303" s="188" t="s">
        <v>2536</v>
      </c>
      <c r="C303" s="189"/>
      <c r="D303" s="189"/>
      <c r="E303" s="189"/>
      <c r="F303" s="189"/>
      <c r="G303" s="189"/>
      <c r="H303" s="189"/>
      <c r="I303" s="189">
        <v>1</v>
      </c>
      <c r="J303" s="189"/>
      <c r="K303" s="189">
        <f t="shared" si="4"/>
        <v>1</v>
      </c>
      <c r="L303" s="188" t="s">
        <v>98</v>
      </c>
      <c r="M303" s="188" t="s">
        <v>847</v>
      </c>
      <c r="N303" s="188"/>
      <c r="O303" s="190"/>
    </row>
    <row r="304" spans="1:15" s="174" customFormat="1">
      <c r="A304" s="187" t="s">
        <v>2537</v>
      </c>
      <c r="B304" s="188" t="s">
        <v>2538</v>
      </c>
      <c r="C304" s="189"/>
      <c r="D304" s="189"/>
      <c r="E304" s="189"/>
      <c r="F304" s="189">
        <v>1</v>
      </c>
      <c r="G304" s="189"/>
      <c r="H304" s="189"/>
      <c r="I304" s="189"/>
      <c r="J304" s="189"/>
      <c r="K304" s="189">
        <f t="shared" si="4"/>
        <v>1</v>
      </c>
      <c r="L304" s="188" t="s">
        <v>98</v>
      </c>
      <c r="M304" s="188" t="s">
        <v>847</v>
      </c>
      <c r="N304" s="188"/>
      <c r="O304" s="190"/>
    </row>
    <row r="305" spans="1:15" s="174" customFormat="1">
      <c r="A305" s="187" t="s">
        <v>2539</v>
      </c>
      <c r="B305" s="188" t="s">
        <v>2540</v>
      </c>
      <c r="C305" s="189"/>
      <c r="D305" s="189"/>
      <c r="E305" s="189"/>
      <c r="F305" s="189"/>
      <c r="G305" s="189">
        <v>1</v>
      </c>
      <c r="H305" s="189"/>
      <c r="I305" s="189">
        <v>1</v>
      </c>
      <c r="J305" s="189"/>
      <c r="K305" s="189">
        <f t="shared" si="4"/>
        <v>2</v>
      </c>
      <c r="L305" s="188" t="s">
        <v>98</v>
      </c>
      <c r="M305" s="188" t="s">
        <v>885</v>
      </c>
      <c r="N305" s="188" t="s">
        <v>903</v>
      </c>
      <c r="O305" s="190"/>
    </row>
    <row r="306" spans="1:15" s="174" customFormat="1">
      <c r="A306" s="187" t="s">
        <v>2541</v>
      </c>
      <c r="B306" s="188" t="s">
        <v>2542</v>
      </c>
      <c r="C306" s="189"/>
      <c r="D306" s="189"/>
      <c r="E306" s="189"/>
      <c r="F306" s="189"/>
      <c r="G306" s="189">
        <v>1</v>
      </c>
      <c r="H306" s="189"/>
      <c r="I306" s="189">
        <v>1</v>
      </c>
      <c r="J306" s="189"/>
      <c r="K306" s="189">
        <f t="shared" si="4"/>
        <v>2</v>
      </c>
      <c r="L306" s="188" t="s">
        <v>98</v>
      </c>
      <c r="M306" s="188" t="s">
        <v>823</v>
      </c>
      <c r="N306" s="188"/>
      <c r="O306" s="190"/>
    </row>
    <row r="307" spans="1:15" s="174" customFormat="1">
      <c r="A307" s="187" t="s">
        <v>2543</v>
      </c>
      <c r="B307" s="188" t="s">
        <v>2544</v>
      </c>
      <c r="C307" s="189"/>
      <c r="D307" s="189"/>
      <c r="E307" s="189"/>
      <c r="F307" s="189"/>
      <c r="G307" s="189">
        <v>1</v>
      </c>
      <c r="H307" s="189"/>
      <c r="I307" s="189"/>
      <c r="J307" s="189"/>
      <c r="K307" s="189">
        <f t="shared" si="4"/>
        <v>1</v>
      </c>
      <c r="L307" s="188" t="s">
        <v>98</v>
      </c>
      <c r="M307" s="188" t="s">
        <v>847</v>
      </c>
      <c r="N307" s="188"/>
      <c r="O307" s="190"/>
    </row>
    <row r="308" spans="1:15" s="174" customFormat="1">
      <c r="A308" s="187" t="s">
        <v>2545</v>
      </c>
      <c r="B308" s="188" t="s">
        <v>2546</v>
      </c>
      <c r="C308" s="189"/>
      <c r="D308" s="189"/>
      <c r="E308" s="189"/>
      <c r="F308" s="189"/>
      <c r="G308" s="189"/>
      <c r="H308" s="189"/>
      <c r="I308" s="189">
        <v>1</v>
      </c>
      <c r="J308" s="189"/>
      <c r="K308" s="189">
        <f t="shared" si="4"/>
        <v>1</v>
      </c>
      <c r="L308" s="188" t="s">
        <v>98</v>
      </c>
      <c r="M308" s="188" t="s">
        <v>823</v>
      </c>
      <c r="N308" s="188"/>
      <c r="O308" s="190"/>
    </row>
    <row r="309" spans="1:15" s="174" customFormat="1">
      <c r="A309" s="187" t="s">
        <v>2547</v>
      </c>
      <c r="B309" s="188" t="s">
        <v>2548</v>
      </c>
      <c r="C309" s="189">
        <v>1</v>
      </c>
      <c r="D309" s="189"/>
      <c r="E309" s="189"/>
      <c r="F309" s="189"/>
      <c r="G309" s="189"/>
      <c r="H309" s="189"/>
      <c r="I309" s="189"/>
      <c r="J309" s="189"/>
      <c r="K309" s="189">
        <f t="shared" si="4"/>
        <v>1</v>
      </c>
      <c r="L309" s="188" t="s">
        <v>98</v>
      </c>
      <c r="M309" s="188" t="s">
        <v>816</v>
      </c>
      <c r="N309" s="188"/>
      <c r="O309" s="190"/>
    </row>
    <row r="310" spans="1:15" s="174" customFormat="1">
      <c r="A310" s="187" t="s">
        <v>2549</v>
      </c>
      <c r="B310" s="188" t="s">
        <v>2550</v>
      </c>
      <c r="C310" s="189"/>
      <c r="D310" s="189"/>
      <c r="E310" s="189"/>
      <c r="F310" s="189"/>
      <c r="G310" s="189"/>
      <c r="H310" s="189">
        <v>1</v>
      </c>
      <c r="I310" s="189"/>
      <c r="J310" s="189"/>
      <c r="K310" s="189">
        <f t="shared" si="4"/>
        <v>1</v>
      </c>
      <c r="L310" s="188" t="s">
        <v>98</v>
      </c>
      <c r="M310" s="188" t="s">
        <v>847</v>
      </c>
      <c r="N310" s="188"/>
      <c r="O310" s="190"/>
    </row>
    <row r="311" spans="1:15" s="174" customFormat="1">
      <c r="A311" s="187" t="s">
        <v>2551</v>
      </c>
      <c r="B311" s="188" t="s">
        <v>2552</v>
      </c>
      <c r="C311" s="189"/>
      <c r="D311" s="189"/>
      <c r="E311" s="189">
        <v>1</v>
      </c>
      <c r="F311" s="189"/>
      <c r="G311" s="189"/>
      <c r="H311" s="189"/>
      <c r="I311" s="189"/>
      <c r="J311" s="189"/>
      <c r="K311" s="189">
        <f t="shared" si="4"/>
        <v>1</v>
      </c>
      <c r="L311" s="188" t="s">
        <v>98</v>
      </c>
      <c r="M311" s="188" t="s">
        <v>885</v>
      </c>
      <c r="N311" s="188"/>
      <c r="O311" s="190"/>
    </row>
    <row r="312" spans="1:15" s="174" customFormat="1">
      <c r="A312" s="187" t="s">
        <v>2553</v>
      </c>
      <c r="B312" s="188" t="s">
        <v>2554</v>
      </c>
      <c r="C312" s="189"/>
      <c r="D312" s="189">
        <v>1</v>
      </c>
      <c r="E312" s="189"/>
      <c r="F312" s="189"/>
      <c r="G312" s="189"/>
      <c r="H312" s="189"/>
      <c r="I312" s="189"/>
      <c r="J312" s="189">
        <v>1</v>
      </c>
      <c r="K312" s="189">
        <f t="shared" si="4"/>
        <v>2</v>
      </c>
      <c r="L312" s="188" t="s">
        <v>98</v>
      </c>
      <c r="M312" s="188" t="s">
        <v>847</v>
      </c>
      <c r="N312" s="188"/>
      <c r="O312" s="190"/>
    </row>
    <row r="313" spans="1:15" s="174" customFormat="1">
      <c r="A313" s="187" t="s">
        <v>2555</v>
      </c>
      <c r="B313" s="188" t="s">
        <v>2556</v>
      </c>
      <c r="C313" s="189"/>
      <c r="D313" s="189"/>
      <c r="E313" s="189">
        <v>1</v>
      </c>
      <c r="F313" s="189"/>
      <c r="G313" s="189">
        <v>1</v>
      </c>
      <c r="H313" s="189"/>
      <c r="I313" s="189"/>
      <c r="J313" s="189"/>
      <c r="K313" s="189">
        <f t="shared" si="4"/>
        <v>2</v>
      </c>
      <c r="L313" s="188" t="s">
        <v>98</v>
      </c>
      <c r="M313" s="188" t="s">
        <v>823</v>
      </c>
      <c r="N313" s="188"/>
      <c r="O313" s="190"/>
    </row>
    <row r="314" spans="1:15" s="174" customFormat="1">
      <c r="A314" s="187" t="s">
        <v>2557</v>
      </c>
      <c r="B314" s="188" t="s">
        <v>2558</v>
      </c>
      <c r="C314" s="189"/>
      <c r="D314" s="189"/>
      <c r="E314" s="189"/>
      <c r="F314" s="189"/>
      <c r="G314" s="189">
        <v>1</v>
      </c>
      <c r="H314" s="189"/>
      <c r="I314" s="189"/>
      <c r="J314" s="189"/>
      <c r="K314" s="189">
        <f t="shared" si="4"/>
        <v>1</v>
      </c>
      <c r="L314" s="188" t="s">
        <v>98</v>
      </c>
      <c r="M314" s="188" t="s">
        <v>827</v>
      </c>
      <c r="N314" s="188"/>
      <c r="O314" s="190"/>
    </row>
    <row r="315" spans="1:15" s="174" customFormat="1">
      <c r="A315" s="187" t="s">
        <v>2559</v>
      </c>
      <c r="B315" s="188" t="s">
        <v>2560</v>
      </c>
      <c r="C315" s="189">
        <v>1</v>
      </c>
      <c r="D315" s="189"/>
      <c r="E315" s="189"/>
      <c r="F315" s="189"/>
      <c r="G315" s="189"/>
      <c r="H315" s="189"/>
      <c r="I315" s="189"/>
      <c r="J315" s="189"/>
      <c r="K315" s="189">
        <f t="shared" si="4"/>
        <v>1</v>
      </c>
      <c r="L315" s="188" t="s">
        <v>98</v>
      </c>
      <c r="M315" s="188" t="s">
        <v>847</v>
      </c>
      <c r="N315" s="188"/>
      <c r="O315" s="190"/>
    </row>
    <row r="316" spans="1:15" s="174" customFormat="1">
      <c r="A316" s="187" t="s">
        <v>2561</v>
      </c>
      <c r="B316" s="188" t="s">
        <v>2562</v>
      </c>
      <c r="C316" s="189"/>
      <c r="D316" s="189">
        <v>1</v>
      </c>
      <c r="E316" s="189"/>
      <c r="F316" s="189"/>
      <c r="G316" s="189"/>
      <c r="H316" s="189"/>
      <c r="I316" s="189"/>
      <c r="J316" s="189"/>
      <c r="K316" s="189">
        <f t="shared" si="4"/>
        <v>1</v>
      </c>
      <c r="L316" s="188" t="s">
        <v>98</v>
      </c>
      <c r="M316" s="188" t="s">
        <v>847</v>
      </c>
      <c r="N316" s="188"/>
      <c r="O316" s="190"/>
    </row>
    <row r="317" spans="1:15" s="174" customFormat="1">
      <c r="A317" s="187" t="s">
        <v>2563</v>
      </c>
      <c r="B317" s="188" t="s">
        <v>2564</v>
      </c>
      <c r="C317" s="189"/>
      <c r="D317" s="189"/>
      <c r="E317" s="189">
        <v>1</v>
      </c>
      <c r="F317" s="189"/>
      <c r="G317" s="189"/>
      <c r="H317" s="189"/>
      <c r="I317" s="189"/>
      <c r="J317" s="189"/>
      <c r="K317" s="189">
        <f t="shared" si="4"/>
        <v>1</v>
      </c>
      <c r="L317" s="188" t="s">
        <v>98</v>
      </c>
      <c r="M317" s="188" t="s">
        <v>844</v>
      </c>
      <c r="N317" s="188"/>
      <c r="O317" s="190"/>
    </row>
    <row r="318" spans="1:15" s="174" customFormat="1">
      <c r="A318" s="187" t="s">
        <v>2565</v>
      </c>
      <c r="B318" s="188" t="s">
        <v>2566</v>
      </c>
      <c r="C318" s="189"/>
      <c r="D318" s="189"/>
      <c r="E318" s="189"/>
      <c r="F318" s="189"/>
      <c r="G318" s="189"/>
      <c r="H318" s="189">
        <v>1</v>
      </c>
      <c r="I318" s="189"/>
      <c r="J318" s="189"/>
      <c r="K318" s="189">
        <f t="shared" si="4"/>
        <v>1</v>
      </c>
      <c r="L318" s="188" t="s">
        <v>98</v>
      </c>
      <c r="M318" s="188" t="s">
        <v>847</v>
      </c>
      <c r="N318" s="188"/>
      <c r="O318" s="190"/>
    </row>
    <row r="319" spans="1:15" s="174" customFormat="1">
      <c r="A319" s="187" t="s">
        <v>2567</v>
      </c>
      <c r="B319" s="188" t="s">
        <v>2568</v>
      </c>
      <c r="C319" s="189"/>
      <c r="D319" s="189"/>
      <c r="E319" s="189"/>
      <c r="F319" s="189"/>
      <c r="G319" s="189"/>
      <c r="H319" s="189"/>
      <c r="I319" s="189"/>
      <c r="J319" s="189">
        <v>1</v>
      </c>
      <c r="K319" s="189">
        <f t="shared" si="4"/>
        <v>1</v>
      </c>
      <c r="L319" s="188" t="s">
        <v>98</v>
      </c>
      <c r="M319" s="188" t="s">
        <v>847</v>
      </c>
      <c r="N319" s="188"/>
      <c r="O319" s="190"/>
    </row>
    <row r="320" spans="1:15" s="174" customFormat="1">
      <c r="A320" s="187" t="s">
        <v>2569</v>
      </c>
      <c r="B320" s="188" t="s">
        <v>2570</v>
      </c>
      <c r="C320" s="189"/>
      <c r="D320" s="189"/>
      <c r="E320" s="189"/>
      <c r="F320" s="189"/>
      <c r="G320" s="189"/>
      <c r="H320" s="189"/>
      <c r="I320" s="189"/>
      <c r="J320" s="189">
        <v>1</v>
      </c>
      <c r="K320" s="189">
        <f t="shared" si="4"/>
        <v>1</v>
      </c>
      <c r="L320" s="188" t="s">
        <v>98</v>
      </c>
      <c r="M320" s="188" t="s">
        <v>816</v>
      </c>
      <c r="N320" s="188"/>
      <c r="O320" s="190"/>
    </row>
    <row r="321" spans="1:15" s="174" customFormat="1">
      <c r="A321" s="187" t="s">
        <v>2571</v>
      </c>
      <c r="B321" s="188" t="s">
        <v>2572</v>
      </c>
      <c r="C321" s="189">
        <v>1</v>
      </c>
      <c r="D321" s="189"/>
      <c r="E321" s="189"/>
      <c r="F321" s="189"/>
      <c r="G321" s="189"/>
      <c r="H321" s="189"/>
      <c r="I321" s="189">
        <v>1</v>
      </c>
      <c r="J321" s="189"/>
      <c r="K321" s="189">
        <f t="shared" si="4"/>
        <v>2</v>
      </c>
      <c r="L321" s="188" t="s">
        <v>98</v>
      </c>
      <c r="M321" s="188" t="s">
        <v>885</v>
      </c>
      <c r="N321" s="188" t="s">
        <v>903</v>
      </c>
      <c r="O321" s="190"/>
    </row>
    <row r="322" spans="1:15" s="174" customFormat="1">
      <c r="A322" s="187" t="s">
        <v>2573</v>
      </c>
      <c r="B322" s="188" t="s">
        <v>2574</v>
      </c>
      <c r="C322" s="189"/>
      <c r="D322" s="189"/>
      <c r="E322" s="189"/>
      <c r="F322" s="189"/>
      <c r="G322" s="189"/>
      <c r="H322" s="189"/>
      <c r="I322" s="189">
        <v>1</v>
      </c>
      <c r="J322" s="189"/>
      <c r="K322" s="189">
        <f t="shared" si="4"/>
        <v>1</v>
      </c>
      <c r="L322" s="188" t="s">
        <v>98</v>
      </c>
      <c r="M322" s="188" t="s">
        <v>861</v>
      </c>
      <c r="N322" s="188"/>
      <c r="O322" s="190"/>
    </row>
    <row r="323" spans="1:15" s="174" customFormat="1">
      <c r="A323" s="187" t="s">
        <v>2575</v>
      </c>
      <c r="B323" s="188" t="s">
        <v>2576</v>
      </c>
      <c r="C323" s="189"/>
      <c r="D323" s="189">
        <v>1</v>
      </c>
      <c r="E323" s="189">
        <v>1</v>
      </c>
      <c r="F323" s="189"/>
      <c r="G323" s="189"/>
      <c r="H323" s="189"/>
      <c r="I323" s="189"/>
      <c r="J323" s="189"/>
      <c r="K323" s="189">
        <f t="shared" si="4"/>
        <v>2</v>
      </c>
      <c r="L323" s="188" t="s">
        <v>98</v>
      </c>
      <c r="M323" s="188" t="s">
        <v>847</v>
      </c>
      <c r="N323" s="188"/>
      <c r="O323" s="190"/>
    </row>
    <row r="324" spans="1:15" s="174" customFormat="1">
      <c r="A324" s="187" t="s">
        <v>2577</v>
      </c>
      <c r="B324" s="188" t="s">
        <v>2578</v>
      </c>
      <c r="C324" s="189"/>
      <c r="D324" s="189">
        <v>1</v>
      </c>
      <c r="E324" s="189"/>
      <c r="F324" s="189"/>
      <c r="G324" s="189"/>
      <c r="H324" s="189"/>
      <c r="I324" s="189"/>
      <c r="J324" s="189"/>
      <c r="K324" s="189">
        <f t="shared" si="4"/>
        <v>1</v>
      </c>
      <c r="L324" s="188" t="s">
        <v>98</v>
      </c>
      <c r="M324" s="188" t="s">
        <v>816</v>
      </c>
      <c r="N324" s="188"/>
      <c r="O324" s="190"/>
    </row>
    <row r="325" spans="1:15" s="174" customFormat="1">
      <c r="A325" s="187" t="s">
        <v>2579</v>
      </c>
      <c r="B325" s="188" t="s">
        <v>2580</v>
      </c>
      <c r="C325" s="189"/>
      <c r="D325" s="189"/>
      <c r="E325" s="189"/>
      <c r="F325" s="189"/>
      <c r="G325" s="189">
        <v>1</v>
      </c>
      <c r="H325" s="189"/>
      <c r="I325" s="189"/>
      <c r="J325" s="189">
        <v>1</v>
      </c>
      <c r="K325" s="189">
        <f t="shared" si="4"/>
        <v>2</v>
      </c>
      <c r="L325" s="188" t="s">
        <v>98</v>
      </c>
      <c r="M325" s="188" t="s">
        <v>816</v>
      </c>
      <c r="N325" s="188"/>
      <c r="O325" s="190"/>
    </row>
    <row r="326" spans="1:15" s="174" customFormat="1">
      <c r="A326" s="187" t="s">
        <v>2581</v>
      </c>
      <c r="B326" s="188" t="s">
        <v>2582</v>
      </c>
      <c r="C326" s="189"/>
      <c r="D326" s="189"/>
      <c r="E326" s="189"/>
      <c r="F326" s="189"/>
      <c r="G326" s="189">
        <v>1</v>
      </c>
      <c r="H326" s="189"/>
      <c r="I326" s="189"/>
      <c r="J326" s="189"/>
      <c r="K326" s="189">
        <f t="shared" si="4"/>
        <v>1</v>
      </c>
      <c r="L326" s="188" t="s">
        <v>98</v>
      </c>
      <c r="M326" s="188" t="s">
        <v>847</v>
      </c>
      <c r="N326" s="188"/>
      <c r="O326" s="190"/>
    </row>
    <row r="327" spans="1:15" s="174" customFormat="1">
      <c r="A327" s="187" t="s">
        <v>2583</v>
      </c>
      <c r="B327" s="188" t="s">
        <v>2584</v>
      </c>
      <c r="C327" s="189"/>
      <c r="D327" s="189"/>
      <c r="E327" s="189"/>
      <c r="F327" s="189"/>
      <c r="G327" s="189">
        <v>1</v>
      </c>
      <c r="H327" s="189"/>
      <c r="I327" s="189">
        <v>1</v>
      </c>
      <c r="J327" s="189"/>
      <c r="K327" s="189">
        <f t="shared" si="4"/>
        <v>2</v>
      </c>
      <c r="L327" s="188" t="s">
        <v>98</v>
      </c>
      <c r="M327" s="188" t="s">
        <v>847</v>
      </c>
      <c r="N327" s="188"/>
      <c r="O327" s="190"/>
    </row>
    <row r="328" spans="1:15" s="174" customFormat="1">
      <c r="A328" s="187" t="s">
        <v>2585</v>
      </c>
      <c r="B328" s="188" t="s">
        <v>2586</v>
      </c>
      <c r="C328" s="189"/>
      <c r="D328" s="189"/>
      <c r="E328" s="189"/>
      <c r="F328" s="189">
        <v>1</v>
      </c>
      <c r="G328" s="189"/>
      <c r="H328" s="189"/>
      <c r="I328" s="189"/>
      <c r="J328" s="189">
        <v>1</v>
      </c>
      <c r="K328" s="189">
        <f t="shared" si="4"/>
        <v>2</v>
      </c>
      <c r="L328" s="188" t="s">
        <v>98</v>
      </c>
      <c r="M328" s="188" t="s">
        <v>847</v>
      </c>
      <c r="N328" s="188"/>
      <c r="O328" s="190"/>
    </row>
    <row r="329" spans="1:15" s="174" customFormat="1">
      <c r="A329" s="187" t="s">
        <v>2587</v>
      </c>
      <c r="B329" s="188" t="s">
        <v>2588</v>
      </c>
      <c r="C329" s="189"/>
      <c r="D329" s="189"/>
      <c r="E329" s="189"/>
      <c r="F329" s="189"/>
      <c r="G329" s="189"/>
      <c r="H329" s="189"/>
      <c r="I329" s="189">
        <v>1</v>
      </c>
      <c r="J329" s="189"/>
      <c r="K329" s="189">
        <f t="shared" ref="K329:K392" si="5">SUM(C329:J329)</f>
        <v>1</v>
      </c>
      <c r="L329" s="188"/>
      <c r="M329" s="188" t="s">
        <v>1950</v>
      </c>
      <c r="N329" s="188"/>
      <c r="O329" s="190"/>
    </row>
    <row r="330" spans="1:15" s="174" customFormat="1">
      <c r="A330" s="187" t="s">
        <v>2589</v>
      </c>
      <c r="B330" s="188" t="s">
        <v>2590</v>
      </c>
      <c r="C330" s="189">
        <v>1</v>
      </c>
      <c r="D330" s="189"/>
      <c r="E330" s="189"/>
      <c r="F330" s="189"/>
      <c r="G330" s="189">
        <v>1</v>
      </c>
      <c r="H330" s="189"/>
      <c r="I330" s="189"/>
      <c r="J330" s="189"/>
      <c r="K330" s="189">
        <f t="shared" si="5"/>
        <v>2</v>
      </c>
      <c r="L330" s="188" t="s">
        <v>408</v>
      </c>
      <c r="M330" s="188" t="s">
        <v>1981</v>
      </c>
      <c r="N330" s="188"/>
      <c r="O330" s="190"/>
    </row>
    <row r="331" spans="1:15" s="174" customFormat="1">
      <c r="A331" s="187" t="s">
        <v>2591</v>
      </c>
      <c r="B331" s="188" t="s">
        <v>2592</v>
      </c>
      <c r="C331" s="189">
        <v>1</v>
      </c>
      <c r="D331" s="189"/>
      <c r="E331" s="189"/>
      <c r="F331" s="189"/>
      <c r="G331" s="189"/>
      <c r="H331" s="189"/>
      <c r="I331" s="189"/>
      <c r="J331" s="189"/>
      <c r="K331" s="189">
        <f t="shared" si="5"/>
        <v>1</v>
      </c>
      <c r="L331" s="188" t="s">
        <v>408</v>
      </c>
      <c r="M331" s="188" t="s">
        <v>2217</v>
      </c>
      <c r="N331" s="188"/>
      <c r="O331" s="190"/>
    </row>
    <row r="332" spans="1:15" s="174" customFormat="1">
      <c r="A332" s="187" t="s">
        <v>2593</v>
      </c>
      <c r="B332" s="188" t="s">
        <v>2594</v>
      </c>
      <c r="C332" s="189">
        <v>1</v>
      </c>
      <c r="D332" s="189"/>
      <c r="E332" s="189"/>
      <c r="F332" s="189"/>
      <c r="G332" s="189"/>
      <c r="H332" s="189"/>
      <c r="I332" s="189">
        <v>1</v>
      </c>
      <c r="J332" s="189"/>
      <c r="K332" s="189">
        <f t="shared" si="5"/>
        <v>2</v>
      </c>
      <c r="L332" s="188" t="s">
        <v>408</v>
      </c>
      <c r="M332" s="188" t="s">
        <v>823</v>
      </c>
      <c r="N332" s="188"/>
      <c r="O332" s="190"/>
    </row>
    <row r="333" spans="1:15" s="174" customFormat="1">
      <c r="A333" s="187" t="s">
        <v>2595</v>
      </c>
      <c r="B333" s="188" t="s">
        <v>2596</v>
      </c>
      <c r="C333" s="189">
        <v>1</v>
      </c>
      <c r="D333" s="189"/>
      <c r="E333" s="189"/>
      <c r="F333" s="189"/>
      <c r="G333" s="189"/>
      <c r="H333" s="189"/>
      <c r="I333" s="189"/>
      <c r="J333" s="189"/>
      <c r="K333" s="189">
        <f t="shared" si="5"/>
        <v>1</v>
      </c>
      <c r="L333" s="188" t="s">
        <v>408</v>
      </c>
      <c r="M333" s="188" t="s">
        <v>2387</v>
      </c>
      <c r="N333" s="188"/>
      <c r="O333" s="190"/>
    </row>
    <row r="334" spans="1:15" s="174" customFormat="1">
      <c r="A334" s="187" t="s">
        <v>2597</v>
      </c>
      <c r="B334" s="188" t="s">
        <v>2598</v>
      </c>
      <c r="C334" s="189"/>
      <c r="D334" s="189"/>
      <c r="E334" s="189"/>
      <c r="F334" s="189"/>
      <c r="G334" s="189">
        <v>1</v>
      </c>
      <c r="H334" s="189"/>
      <c r="I334" s="189"/>
      <c r="J334" s="189"/>
      <c r="K334" s="189">
        <f t="shared" si="5"/>
        <v>1</v>
      </c>
      <c r="L334" s="188" t="s">
        <v>408</v>
      </c>
      <c r="M334" s="188" t="s">
        <v>816</v>
      </c>
      <c r="N334" s="188"/>
      <c r="O334" s="190"/>
    </row>
    <row r="335" spans="1:15" s="174" customFormat="1">
      <c r="A335" s="187" t="s">
        <v>2599</v>
      </c>
      <c r="B335" s="188" t="s">
        <v>2600</v>
      </c>
      <c r="C335" s="189">
        <v>1</v>
      </c>
      <c r="D335" s="189"/>
      <c r="E335" s="189"/>
      <c r="F335" s="189"/>
      <c r="G335" s="189"/>
      <c r="H335" s="189"/>
      <c r="I335" s="189">
        <v>1</v>
      </c>
      <c r="J335" s="189"/>
      <c r="K335" s="189">
        <f t="shared" si="5"/>
        <v>2</v>
      </c>
      <c r="L335" s="188" t="s">
        <v>408</v>
      </c>
      <c r="M335" s="188" t="s">
        <v>823</v>
      </c>
      <c r="N335" s="188"/>
      <c r="O335" s="190"/>
    </row>
    <row r="336" spans="1:15" s="174" customFormat="1">
      <c r="A336" s="187" t="s">
        <v>2601</v>
      </c>
      <c r="B336" s="188" t="s">
        <v>2602</v>
      </c>
      <c r="C336" s="189"/>
      <c r="D336" s="189"/>
      <c r="E336" s="189"/>
      <c r="F336" s="189"/>
      <c r="G336" s="189">
        <v>1</v>
      </c>
      <c r="H336" s="189"/>
      <c r="I336" s="189"/>
      <c r="J336" s="189"/>
      <c r="K336" s="189">
        <f t="shared" si="5"/>
        <v>1</v>
      </c>
      <c r="L336" s="188" t="s">
        <v>408</v>
      </c>
      <c r="M336" s="188" t="s">
        <v>816</v>
      </c>
      <c r="N336" s="188"/>
      <c r="O336" s="190"/>
    </row>
    <row r="337" spans="1:15" s="174" customFormat="1">
      <c r="A337" s="187" t="s">
        <v>2603</v>
      </c>
      <c r="B337" s="188" t="s">
        <v>2604</v>
      </c>
      <c r="C337" s="189">
        <v>1</v>
      </c>
      <c r="D337" s="189"/>
      <c r="E337" s="189"/>
      <c r="F337" s="189"/>
      <c r="G337" s="189"/>
      <c r="H337" s="189"/>
      <c r="I337" s="189">
        <v>1</v>
      </c>
      <c r="J337" s="189"/>
      <c r="K337" s="189">
        <f t="shared" si="5"/>
        <v>2</v>
      </c>
      <c r="L337" s="188" t="s">
        <v>408</v>
      </c>
      <c r="M337" s="188" t="s">
        <v>2337</v>
      </c>
      <c r="N337" s="188"/>
      <c r="O337" s="190"/>
    </row>
    <row r="338" spans="1:15" s="174" customFormat="1">
      <c r="A338" s="187" t="s">
        <v>2605</v>
      </c>
      <c r="B338" s="188" t="s">
        <v>2606</v>
      </c>
      <c r="C338" s="189">
        <v>1</v>
      </c>
      <c r="D338" s="189"/>
      <c r="E338" s="189"/>
      <c r="F338" s="189"/>
      <c r="G338" s="189"/>
      <c r="H338" s="189"/>
      <c r="I338" s="189"/>
      <c r="J338" s="189"/>
      <c r="K338" s="189">
        <f t="shared" si="5"/>
        <v>1</v>
      </c>
      <c r="L338" s="188" t="s">
        <v>408</v>
      </c>
      <c r="M338" s="188" t="s">
        <v>823</v>
      </c>
      <c r="N338" s="188"/>
      <c r="O338" s="190"/>
    </row>
    <row r="339" spans="1:15" s="174" customFormat="1">
      <c r="A339" s="187" t="s">
        <v>2607</v>
      </c>
      <c r="B339" s="188" t="s">
        <v>2608</v>
      </c>
      <c r="C339" s="189">
        <v>1</v>
      </c>
      <c r="D339" s="189"/>
      <c r="E339" s="189"/>
      <c r="F339" s="189"/>
      <c r="G339" s="189"/>
      <c r="H339" s="189"/>
      <c r="I339" s="189"/>
      <c r="J339" s="189"/>
      <c r="K339" s="189">
        <f t="shared" si="5"/>
        <v>1</v>
      </c>
      <c r="L339" s="188" t="s">
        <v>408</v>
      </c>
      <c r="M339" s="188" t="s">
        <v>816</v>
      </c>
      <c r="N339" s="188"/>
      <c r="O339" s="190"/>
    </row>
    <row r="340" spans="1:15" s="174" customFormat="1">
      <c r="A340" s="187" t="s">
        <v>2609</v>
      </c>
      <c r="B340" s="188" t="s">
        <v>2610</v>
      </c>
      <c r="C340" s="189">
        <v>1</v>
      </c>
      <c r="D340" s="189"/>
      <c r="E340" s="189"/>
      <c r="F340" s="189"/>
      <c r="G340" s="189"/>
      <c r="H340" s="189"/>
      <c r="I340" s="189"/>
      <c r="J340" s="189"/>
      <c r="K340" s="189">
        <f t="shared" si="5"/>
        <v>1</v>
      </c>
      <c r="L340" s="188" t="s">
        <v>408</v>
      </c>
      <c r="M340" s="188" t="s">
        <v>816</v>
      </c>
      <c r="N340" s="188"/>
      <c r="O340" s="190"/>
    </row>
    <row r="341" spans="1:15" s="174" customFormat="1">
      <c r="A341" s="187" t="s">
        <v>2611</v>
      </c>
      <c r="B341" s="188" t="s">
        <v>2612</v>
      </c>
      <c r="C341" s="189"/>
      <c r="D341" s="189"/>
      <c r="E341" s="189"/>
      <c r="F341" s="189"/>
      <c r="G341" s="189">
        <v>1</v>
      </c>
      <c r="H341" s="189"/>
      <c r="I341" s="189"/>
      <c r="J341" s="189"/>
      <c r="K341" s="189">
        <f t="shared" si="5"/>
        <v>1</v>
      </c>
      <c r="L341" s="188" t="s">
        <v>408</v>
      </c>
      <c r="M341" s="188" t="s">
        <v>816</v>
      </c>
      <c r="N341" s="188"/>
      <c r="O341" s="190"/>
    </row>
    <row r="342" spans="1:15" s="174" customFormat="1">
      <c r="A342" s="187" t="s">
        <v>2613</v>
      </c>
      <c r="B342" s="188" t="s">
        <v>2614</v>
      </c>
      <c r="C342" s="189"/>
      <c r="D342" s="189"/>
      <c r="E342" s="189"/>
      <c r="F342" s="189"/>
      <c r="G342" s="189">
        <v>1</v>
      </c>
      <c r="H342" s="189"/>
      <c r="I342" s="189"/>
      <c r="J342" s="189"/>
      <c r="K342" s="189">
        <f t="shared" si="5"/>
        <v>1</v>
      </c>
      <c r="L342" s="188" t="s">
        <v>408</v>
      </c>
      <c r="M342" s="188" t="s">
        <v>2615</v>
      </c>
      <c r="N342" s="188"/>
      <c r="O342" s="190"/>
    </row>
    <row r="343" spans="1:15" s="174" customFormat="1">
      <c r="A343" s="187" t="s">
        <v>2616</v>
      </c>
      <c r="B343" s="188" t="s">
        <v>2617</v>
      </c>
      <c r="C343" s="189"/>
      <c r="D343" s="189"/>
      <c r="E343" s="189"/>
      <c r="F343" s="189"/>
      <c r="G343" s="189"/>
      <c r="H343" s="189">
        <v>1</v>
      </c>
      <c r="I343" s="189">
        <v>1</v>
      </c>
      <c r="J343" s="189"/>
      <c r="K343" s="189">
        <f t="shared" si="5"/>
        <v>2</v>
      </c>
      <c r="L343" s="188" t="s">
        <v>408</v>
      </c>
      <c r="M343" s="188" t="s">
        <v>823</v>
      </c>
      <c r="N343" s="188"/>
      <c r="O343" s="190"/>
    </row>
    <row r="344" spans="1:15" s="174" customFormat="1">
      <c r="A344" s="187" t="s">
        <v>2618</v>
      </c>
      <c r="B344" s="188" t="s">
        <v>2619</v>
      </c>
      <c r="C344" s="189"/>
      <c r="D344" s="189"/>
      <c r="E344" s="189">
        <v>1</v>
      </c>
      <c r="F344" s="189"/>
      <c r="G344" s="189"/>
      <c r="H344" s="189"/>
      <c r="I344" s="189"/>
      <c r="J344" s="189"/>
      <c r="K344" s="189">
        <f t="shared" si="5"/>
        <v>1</v>
      </c>
      <c r="L344" s="188" t="s">
        <v>106</v>
      </c>
      <c r="M344" s="188" t="s">
        <v>844</v>
      </c>
      <c r="N344" s="188"/>
      <c r="O344" s="190"/>
    </row>
    <row r="345" spans="1:15" s="174" customFormat="1">
      <c r="A345" s="187" t="s">
        <v>2620</v>
      </c>
      <c r="B345" s="188" t="s">
        <v>2621</v>
      </c>
      <c r="C345" s="189"/>
      <c r="D345" s="189"/>
      <c r="E345" s="189">
        <v>1</v>
      </c>
      <c r="F345" s="189"/>
      <c r="G345" s="189"/>
      <c r="H345" s="189"/>
      <c r="I345" s="189"/>
      <c r="J345" s="189"/>
      <c r="K345" s="189">
        <f t="shared" si="5"/>
        <v>1</v>
      </c>
      <c r="L345" s="188" t="s">
        <v>106</v>
      </c>
      <c r="M345" s="188" t="s">
        <v>844</v>
      </c>
      <c r="N345" s="188"/>
      <c r="O345" s="190"/>
    </row>
    <row r="346" spans="1:15" s="174" customFormat="1">
      <c r="A346" s="187" t="s">
        <v>2622</v>
      </c>
      <c r="B346" s="188" t="s">
        <v>2623</v>
      </c>
      <c r="C346" s="189">
        <v>1</v>
      </c>
      <c r="D346" s="189"/>
      <c r="E346" s="189">
        <v>1</v>
      </c>
      <c r="F346" s="189"/>
      <c r="G346" s="189"/>
      <c r="H346" s="189"/>
      <c r="I346" s="189"/>
      <c r="J346" s="189"/>
      <c r="K346" s="189">
        <f t="shared" si="5"/>
        <v>2</v>
      </c>
      <c r="L346" s="188" t="s">
        <v>106</v>
      </c>
      <c r="M346" s="188" t="s">
        <v>1182</v>
      </c>
      <c r="N346" s="188"/>
      <c r="O346" s="190"/>
    </row>
    <row r="347" spans="1:15" s="174" customFormat="1">
      <c r="A347" s="187" t="s">
        <v>2624</v>
      </c>
      <c r="B347" s="188" t="s">
        <v>2625</v>
      </c>
      <c r="C347" s="189">
        <v>1</v>
      </c>
      <c r="D347" s="189"/>
      <c r="E347" s="189"/>
      <c r="F347" s="189"/>
      <c r="G347" s="189"/>
      <c r="H347" s="189"/>
      <c r="I347" s="189"/>
      <c r="J347" s="189"/>
      <c r="K347" s="189">
        <f t="shared" si="5"/>
        <v>1</v>
      </c>
      <c r="L347" s="188" t="s">
        <v>106</v>
      </c>
      <c r="M347" s="188" t="s">
        <v>847</v>
      </c>
      <c r="N347" s="188"/>
      <c r="O347" s="190"/>
    </row>
    <row r="348" spans="1:15" s="174" customFormat="1">
      <c r="A348" s="187" t="s">
        <v>2626</v>
      </c>
      <c r="B348" s="188" t="s">
        <v>2627</v>
      </c>
      <c r="C348" s="189">
        <v>1</v>
      </c>
      <c r="D348" s="189">
        <v>1</v>
      </c>
      <c r="E348" s="189"/>
      <c r="F348" s="189"/>
      <c r="G348" s="189"/>
      <c r="H348" s="189"/>
      <c r="I348" s="189"/>
      <c r="J348" s="189"/>
      <c r="K348" s="189">
        <f t="shared" si="5"/>
        <v>2</v>
      </c>
      <c r="L348" s="188" t="s">
        <v>2628</v>
      </c>
      <c r="M348" s="188" t="s">
        <v>847</v>
      </c>
      <c r="N348" s="188"/>
      <c r="O348" s="190"/>
    </row>
    <row r="349" spans="1:15" s="174" customFormat="1">
      <c r="A349" s="187" t="s">
        <v>2629</v>
      </c>
      <c r="B349" s="188" t="s">
        <v>2630</v>
      </c>
      <c r="C349" s="189"/>
      <c r="D349" s="189"/>
      <c r="E349" s="189"/>
      <c r="F349" s="189"/>
      <c r="G349" s="189"/>
      <c r="H349" s="189"/>
      <c r="I349" s="189">
        <v>1</v>
      </c>
      <c r="J349" s="189"/>
      <c r="K349" s="189">
        <f t="shared" si="5"/>
        <v>1</v>
      </c>
      <c r="L349" s="188" t="s">
        <v>617</v>
      </c>
      <c r="M349" s="188" t="s">
        <v>823</v>
      </c>
      <c r="N349" s="188"/>
      <c r="O349" s="190"/>
    </row>
    <row r="350" spans="1:15" s="174" customFormat="1">
      <c r="A350" s="187" t="s">
        <v>2631</v>
      </c>
      <c r="B350" s="188" t="s">
        <v>2632</v>
      </c>
      <c r="C350" s="189"/>
      <c r="D350" s="189"/>
      <c r="E350" s="189"/>
      <c r="F350" s="189"/>
      <c r="G350" s="189"/>
      <c r="H350" s="189"/>
      <c r="I350" s="189">
        <v>1</v>
      </c>
      <c r="J350" s="189"/>
      <c r="K350" s="189">
        <f t="shared" si="5"/>
        <v>1</v>
      </c>
      <c r="L350" s="188" t="s">
        <v>617</v>
      </c>
      <c r="M350" s="188" t="s">
        <v>844</v>
      </c>
      <c r="N350" s="188"/>
      <c r="O350" s="190"/>
    </row>
    <row r="351" spans="1:15" s="174" customFormat="1">
      <c r="A351" s="187" t="s">
        <v>2633</v>
      </c>
      <c r="B351" s="188" t="s">
        <v>2634</v>
      </c>
      <c r="C351" s="189"/>
      <c r="D351" s="189"/>
      <c r="E351" s="189">
        <v>1</v>
      </c>
      <c r="F351" s="189"/>
      <c r="G351" s="189"/>
      <c r="H351" s="189"/>
      <c r="I351" s="189"/>
      <c r="J351" s="189"/>
      <c r="K351" s="189">
        <f t="shared" si="5"/>
        <v>1</v>
      </c>
      <c r="L351" s="188" t="s">
        <v>106</v>
      </c>
      <c r="M351" s="188" t="s">
        <v>847</v>
      </c>
      <c r="N351" s="188"/>
      <c r="O351" s="190"/>
    </row>
    <row r="352" spans="1:15" s="174" customFormat="1">
      <c r="A352" s="187" t="s">
        <v>2635</v>
      </c>
      <c r="B352" s="188" t="s">
        <v>2636</v>
      </c>
      <c r="C352" s="189">
        <v>1</v>
      </c>
      <c r="D352" s="189"/>
      <c r="E352" s="189"/>
      <c r="F352" s="189"/>
      <c r="G352" s="189"/>
      <c r="H352" s="189"/>
      <c r="I352" s="189">
        <v>1</v>
      </c>
      <c r="J352" s="189"/>
      <c r="K352" s="189">
        <f t="shared" si="5"/>
        <v>2</v>
      </c>
      <c r="L352" s="188" t="s">
        <v>136</v>
      </c>
      <c r="M352" s="188" t="s">
        <v>890</v>
      </c>
      <c r="N352" s="188"/>
      <c r="O352" s="190"/>
    </row>
    <row r="353" spans="1:15" s="174" customFormat="1">
      <c r="A353" s="187" t="s">
        <v>2637</v>
      </c>
      <c r="B353" s="188" t="s">
        <v>2638</v>
      </c>
      <c r="C353" s="189"/>
      <c r="D353" s="189">
        <v>1</v>
      </c>
      <c r="E353" s="189">
        <v>1</v>
      </c>
      <c r="F353" s="189"/>
      <c r="G353" s="189"/>
      <c r="H353" s="189"/>
      <c r="I353" s="189"/>
      <c r="J353" s="189"/>
      <c r="K353" s="189">
        <f t="shared" si="5"/>
        <v>2</v>
      </c>
      <c r="L353" s="188" t="s">
        <v>2628</v>
      </c>
      <c r="M353" s="188" t="s">
        <v>847</v>
      </c>
      <c r="N353" s="188"/>
      <c r="O353" s="190"/>
    </row>
    <row r="354" spans="1:15" s="174" customFormat="1">
      <c r="A354" s="187" t="s">
        <v>2639</v>
      </c>
      <c r="B354" s="188" t="s">
        <v>2640</v>
      </c>
      <c r="C354" s="189"/>
      <c r="D354" s="189"/>
      <c r="E354" s="189">
        <v>1</v>
      </c>
      <c r="F354" s="189"/>
      <c r="G354" s="189"/>
      <c r="H354" s="189"/>
      <c r="I354" s="189"/>
      <c r="J354" s="189"/>
      <c r="K354" s="189">
        <f t="shared" si="5"/>
        <v>1</v>
      </c>
      <c r="L354" s="188" t="s">
        <v>2641</v>
      </c>
      <c r="M354" s="188" t="s">
        <v>844</v>
      </c>
      <c r="N354" s="188"/>
      <c r="O354" s="190"/>
    </row>
    <row r="355" spans="1:15" s="174" customFormat="1">
      <c r="A355" s="187" t="s">
        <v>2642</v>
      </c>
      <c r="B355" s="188" t="s">
        <v>2643</v>
      </c>
      <c r="C355" s="189">
        <v>1</v>
      </c>
      <c r="D355" s="189"/>
      <c r="E355" s="189"/>
      <c r="F355" s="189"/>
      <c r="G355" s="189"/>
      <c r="H355" s="189"/>
      <c r="I355" s="189">
        <v>1</v>
      </c>
      <c r="J355" s="189"/>
      <c r="K355" s="189">
        <f t="shared" si="5"/>
        <v>2</v>
      </c>
      <c r="L355" s="188" t="s">
        <v>110</v>
      </c>
      <c r="M355" s="188" t="s">
        <v>844</v>
      </c>
      <c r="N355" s="188"/>
      <c r="O355" s="190"/>
    </row>
    <row r="356" spans="1:15" s="174" customFormat="1">
      <c r="A356" s="187" t="s">
        <v>2644</v>
      </c>
      <c r="B356" s="188" t="s">
        <v>2645</v>
      </c>
      <c r="C356" s="189"/>
      <c r="D356" s="189">
        <v>1</v>
      </c>
      <c r="E356" s="189">
        <v>1</v>
      </c>
      <c r="F356" s="189">
        <v>1</v>
      </c>
      <c r="G356" s="189"/>
      <c r="H356" s="189">
        <v>1</v>
      </c>
      <c r="I356" s="189"/>
      <c r="J356" s="189">
        <v>1</v>
      </c>
      <c r="K356" s="189">
        <f t="shared" si="5"/>
        <v>5</v>
      </c>
      <c r="L356" s="188"/>
      <c r="M356" s="188" t="s">
        <v>827</v>
      </c>
      <c r="N356" s="188"/>
      <c r="O356" s="190"/>
    </row>
    <row r="357" spans="1:15" s="174" customFormat="1">
      <c r="A357" s="187" t="s">
        <v>2646</v>
      </c>
      <c r="B357" s="188" t="s">
        <v>2647</v>
      </c>
      <c r="C357" s="189">
        <v>1</v>
      </c>
      <c r="D357" s="189">
        <v>1</v>
      </c>
      <c r="E357" s="189"/>
      <c r="F357" s="189"/>
      <c r="G357" s="189"/>
      <c r="H357" s="189">
        <v>1</v>
      </c>
      <c r="I357" s="189">
        <v>1</v>
      </c>
      <c r="J357" s="189"/>
      <c r="K357" s="189">
        <f t="shared" si="5"/>
        <v>4</v>
      </c>
      <c r="L357" s="188"/>
      <c r="M357" s="188" t="s">
        <v>823</v>
      </c>
      <c r="N357" s="188"/>
      <c r="O357" s="190"/>
    </row>
    <row r="358" spans="1:15" s="174" customFormat="1">
      <c r="A358" s="187" t="s">
        <v>2648</v>
      </c>
      <c r="B358" s="188" t="s">
        <v>2649</v>
      </c>
      <c r="C358" s="189"/>
      <c r="D358" s="189">
        <v>1</v>
      </c>
      <c r="E358" s="189">
        <v>1</v>
      </c>
      <c r="F358" s="189">
        <v>1</v>
      </c>
      <c r="G358" s="189">
        <v>1</v>
      </c>
      <c r="H358" s="189">
        <v>1</v>
      </c>
      <c r="I358" s="189"/>
      <c r="J358" s="189">
        <v>1</v>
      </c>
      <c r="K358" s="189">
        <f t="shared" si="5"/>
        <v>6</v>
      </c>
      <c r="L358" s="188"/>
      <c r="M358" s="188" t="s">
        <v>847</v>
      </c>
      <c r="N358" s="188"/>
      <c r="O358" s="190"/>
    </row>
    <row r="359" spans="1:15" s="174" customFormat="1">
      <c r="A359" s="187" t="s">
        <v>2650</v>
      </c>
      <c r="B359" s="188" t="s">
        <v>2651</v>
      </c>
      <c r="C359" s="189"/>
      <c r="D359" s="189"/>
      <c r="E359" s="189"/>
      <c r="F359" s="189"/>
      <c r="G359" s="189"/>
      <c r="H359" s="189"/>
      <c r="I359" s="189">
        <v>1</v>
      </c>
      <c r="J359" s="189"/>
      <c r="K359" s="189">
        <f t="shared" si="5"/>
        <v>1</v>
      </c>
      <c r="L359" s="188"/>
      <c r="M359" s="188" t="s">
        <v>847</v>
      </c>
      <c r="N359" s="188"/>
      <c r="O359" s="190"/>
    </row>
    <row r="360" spans="1:15" s="174" customFormat="1">
      <c r="A360" s="187" t="s">
        <v>2652</v>
      </c>
      <c r="B360" s="188" t="s">
        <v>2653</v>
      </c>
      <c r="C360" s="189"/>
      <c r="D360" s="189"/>
      <c r="E360" s="189">
        <v>1</v>
      </c>
      <c r="F360" s="189"/>
      <c r="G360" s="189"/>
      <c r="H360" s="189"/>
      <c r="I360" s="189">
        <v>1</v>
      </c>
      <c r="J360" s="189"/>
      <c r="K360" s="189">
        <f t="shared" si="5"/>
        <v>2</v>
      </c>
      <c r="L360" s="188"/>
      <c r="M360" s="188" t="s">
        <v>861</v>
      </c>
      <c r="N360" s="188"/>
      <c r="O360" s="190"/>
    </row>
    <row r="361" spans="1:15" s="174" customFormat="1">
      <c r="A361" s="187" t="s">
        <v>2654</v>
      </c>
      <c r="B361" s="188" t="s">
        <v>2655</v>
      </c>
      <c r="C361" s="189"/>
      <c r="D361" s="189"/>
      <c r="E361" s="189">
        <v>1</v>
      </c>
      <c r="F361" s="189"/>
      <c r="G361" s="189"/>
      <c r="H361" s="189"/>
      <c r="I361" s="189"/>
      <c r="J361" s="189"/>
      <c r="K361" s="189">
        <f t="shared" si="5"/>
        <v>1</v>
      </c>
      <c r="L361" s="188"/>
      <c r="M361" s="188" t="s">
        <v>844</v>
      </c>
      <c r="N361" s="188"/>
      <c r="O361" s="190"/>
    </row>
    <row r="362" spans="1:15" s="174" customFormat="1">
      <c r="A362" s="187" t="s">
        <v>2656</v>
      </c>
      <c r="B362" s="188" t="s">
        <v>2657</v>
      </c>
      <c r="C362" s="189">
        <v>1</v>
      </c>
      <c r="D362" s="189"/>
      <c r="E362" s="189"/>
      <c r="F362" s="189"/>
      <c r="G362" s="189"/>
      <c r="H362" s="189"/>
      <c r="I362" s="189">
        <v>1</v>
      </c>
      <c r="J362" s="189"/>
      <c r="K362" s="189">
        <f t="shared" si="5"/>
        <v>2</v>
      </c>
      <c r="L362" s="188"/>
      <c r="M362" s="188" t="s">
        <v>1113</v>
      </c>
      <c r="N362" s="188"/>
      <c r="O362" s="190"/>
    </row>
    <row r="363" spans="1:15" s="174" customFormat="1">
      <c r="A363" s="187" t="s">
        <v>2658</v>
      </c>
      <c r="B363" s="188" t="s">
        <v>2659</v>
      </c>
      <c r="C363" s="189"/>
      <c r="D363" s="189">
        <v>1</v>
      </c>
      <c r="E363" s="189">
        <v>1</v>
      </c>
      <c r="F363" s="189"/>
      <c r="G363" s="189">
        <v>1</v>
      </c>
      <c r="H363" s="189">
        <v>1</v>
      </c>
      <c r="I363" s="189">
        <v>1</v>
      </c>
      <c r="J363" s="189"/>
      <c r="K363" s="189">
        <f t="shared" si="5"/>
        <v>5</v>
      </c>
      <c r="L363" s="188"/>
      <c r="M363" s="188" t="s">
        <v>2217</v>
      </c>
      <c r="N363" s="188"/>
      <c r="O363" s="190"/>
    </row>
    <row r="364" spans="1:15" s="174" customFormat="1">
      <c r="A364" s="187" t="s">
        <v>2660</v>
      </c>
      <c r="B364" s="188" t="s">
        <v>2661</v>
      </c>
      <c r="C364" s="189"/>
      <c r="D364" s="189"/>
      <c r="E364" s="189"/>
      <c r="F364" s="189"/>
      <c r="G364" s="189"/>
      <c r="H364" s="189"/>
      <c r="I364" s="189">
        <v>1</v>
      </c>
      <c r="J364" s="189"/>
      <c r="K364" s="189">
        <f t="shared" si="5"/>
        <v>1</v>
      </c>
      <c r="L364" s="188"/>
      <c r="M364" s="188" t="s">
        <v>844</v>
      </c>
      <c r="N364" s="188"/>
      <c r="O364" s="190"/>
    </row>
    <row r="365" spans="1:15" s="174" customFormat="1">
      <c r="A365" s="187" t="s">
        <v>2662</v>
      </c>
      <c r="B365" s="188" t="s">
        <v>2663</v>
      </c>
      <c r="C365" s="189">
        <v>1</v>
      </c>
      <c r="D365" s="189"/>
      <c r="E365" s="189"/>
      <c r="F365" s="189"/>
      <c r="G365" s="189"/>
      <c r="H365" s="189"/>
      <c r="I365" s="189">
        <v>1</v>
      </c>
      <c r="J365" s="189"/>
      <c r="K365" s="189">
        <f t="shared" si="5"/>
        <v>2</v>
      </c>
      <c r="L365" s="188"/>
      <c r="M365" s="188" t="s">
        <v>861</v>
      </c>
      <c r="N365" s="188"/>
      <c r="O365" s="190"/>
    </row>
    <row r="366" spans="1:15" s="174" customFormat="1">
      <c r="A366" s="187" t="s">
        <v>2664</v>
      </c>
      <c r="B366" s="188" t="s">
        <v>2665</v>
      </c>
      <c r="C366" s="189"/>
      <c r="D366" s="189">
        <v>1</v>
      </c>
      <c r="E366" s="189">
        <v>1</v>
      </c>
      <c r="F366" s="189">
        <v>1</v>
      </c>
      <c r="G366" s="189"/>
      <c r="H366" s="189"/>
      <c r="I366" s="189"/>
      <c r="J366" s="189"/>
      <c r="K366" s="189">
        <f t="shared" si="5"/>
        <v>3</v>
      </c>
      <c r="L366" s="188"/>
      <c r="M366" s="188" t="s">
        <v>847</v>
      </c>
      <c r="N366" s="188"/>
      <c r="O366" s="190"/>
    </row>
    <row r="367" spans="1:15" s="174" customFormat="1">
      <c r="A367" s="187" t="s">
        <v>2666</v>
      </c>
      <c r="B367" s="188" t="s">
        <v>2667</v>
      </c>
      <c r="C367" s="189"/>
      <c r="D367" s="189"/>
      <c r="E367" s="189"/>
      <c r="F367" s="189"/>
      <c r="G367" s="189"/>
      <c r="H367" s="189"/>
      <c r="I367" s="189">
        <v>1</v>
      </c>
      <c r="J367" s="189"/>
      <c r="K367" s="189">
        <f t="shared" si="5"/>
        <v>1</v>
      </c>
      <c r="L367" s="188"/>
      <c r="M367" s="188" t="s">
        <v>844</v>
      </c>
      <c r="N367" s="188"/>
      <c r="O367" s="190"/>
    </row>
    <row r="368" spans="1:15" s="174" customFormat="1">
      <c r="A368" s="187" t="s">
        <v>2668</v>
      </c>
      <c r="B368" s="188" t="s">
        <v>2669</v>
      </c>
      <c r="C368" s="189"/>
      <c r="D368" s="189"/>
      <c r="E368" s="189"/>
      <c r="F368" s="189"/>
      <c r="G368" s="189"/>
      <c r="H368" s="189">
        <v>1</v>
      </c>
      <c r="I368" s="189">
        <v>1</v>
      </c>
      <c r="J368" s="189"/>
      <c r="K368" s="189">
        <f t="shared" si="5"/>
        <v>2</v>
      </c>
      <c r="L368" s="188"/>
      <c r="M368" s="188" t="s">
        <v>847</v>
      </c>
      <c r="N368" s="188"/>
      <c r="O368" s="190"/>
    </row>
    <row r="369" spans="1:15" s="174" customFormat="1">
      <c r="A369" s="187" t="s">
        <v>2670</v>
      </c>
      <c r="B369" s="188" t="s">
        <v>2671</v>
      </c>
      <c r="C369" s="189"/>
      <c r="D369" s="189">
        <v>1</v>
      </c>
      <c r="E369" s="189">
        <v>1</v>
      </c>
      <c r="F369" s="189">
        <v>1</v>
      </c>
      <c r="G369" s="189">
        <v>1</v>
      </c>
      <c r="H369" s="189">
        <v>1</v>
      </c>
      <c r="I369" s="189"/>
      <c r="J369" s="189"/>
      <c r="K369" s="189">
        <f t="shared" si="5"/>
        <v>5</v>
      </c>
      <c r="L369" s="188"/>
      <c r="M369" s="188" t="s">
        <v>816</v>
      </c>
      <c r="N369" s="188"/>
      <c r="O369" s="190"/>
    </row>
    <row r="370" spans="1:15" s="174" customFormat="1">
      <c r="A370" s="187" t="s">
        <v>2672</v>
      </c>
      <c r="B370" s="188" t="s">
        <v>2673</v>
      </c>
      <c r="C370" s="189"/>
      <c r="D370" s="189">
        <v>1</v>
      </c>
      <c r="E370" s="189">
        <v>1</v>
      </c>
      <c r="F370" s="189">
        <v>1</v>
      </c>
      <c r="G370" s="189"/>
      <c r="H370" s="189"/>
      <c r="I370" s="189"/>
      <c r="J370" s="189"/>
      <c r="K370" s="189">
        <f t="shared" si="5"/>
        <v>3</v>
      </c>
      <c r="L370" s="188"/>
      <c r="M370" s="188" t="s">
        <v>827</v>
      </c>
      <c r="N370" s="188"/>
      <c r="O370" s="190"/>
    </row>
    <row r="371" spans="1:15" s="174" customFormat="1">
      <c r="A371" s="187" t="s">
        <v>2674</v>
      </c>
      <c r="B371" s="188" t="s">
        <v>2675</v>
      </c>
      <c r="C371" s="189"/>
      <c r="D371" s="189"/>
      <c r="E371" s="189">
        <v>1</v>
      </c>
      <c r="F371" s="189"/>
      <c r="G371" s="189"/>
      <c r="H371" s="189"/>
      <c r="I371" s="189">
        <v>1</v>
      </c>
      <c r="J371" s="189"/>
      <c r="K371" s="189">
        <f t="shared" si="5"/>
        <v>2</v>
      </c>
      <c r="L371" s="188"/>
      <c r="M371" s="188" t="s">
        <v>2676</v>
      </c>
      <c r="N371" s="188"/>
      <c r="O371" s="190"/>
    </row>
    <row r="372" spans="1:15" s="174" customFormat="1">
      <c r="A372" s="187" t="s">
        <v>2677</v>
      </c>
      <c r="B372" s="188" t="s">
        <v>2678</v>
      </c>
      <c r="C372" s="189"/>
      <c r="D372" s="189">
        <v>1</v>
      </c>
      <c r="E372" s="189"/>
      <c r="F372" s="189"/>
      <c r="G372" s="189"/>
      <c r="H372" s="189"/>
      <c r="I372" s="189"/>
      <c r="J372" s="189"/>
      <c r="K372" s="189">
        <f t="shared" si="5"/>
        <v>1</v>
      </c>
      <c r="L372" s="188"/>
      <c r="M372" s="188" t="s">
        <v>847</v>
      </c>
      <c r="N372" s="188"/>
      <c r="O372" s="190"/>
    </row>
    <row r="373" spans="1:15" s="174" customFormat="1">
      <c r="A373" s="187" t="s">
        <v>2679</v>
      </c>
      <c r="B373" s="188" t="s">
        <v>2680</v>
      </c>
      <c r="C373" s="189"/>
      <c r="D373" s="189"/>
      <c r="E373" s="189">
        <v>1</v>
      </c>
      <c r="F373" s="189"/>
      <c r="G373" s="189"/>
      <c r="H373" s="189"/>
      <c r="I373" s="189">
        <v>1</v>
      </c>
      <c r="J373" s="189"/>
      <c r="K373" s="189">
        <f t="shared" si="5"/>
        <v>2</v>
      </c>
      <c r="L373" s="188"/>
      <c r="M373" s="188" t="s">
        <v>844</v>
      </c>
      <c r="N373" s="188"/>
      <c r="O373" s="190"/>
    </row>
    <row r="374" spans="1:15" s="174" customFormat="1">
      <c r="A374" s="187" t="s">
        <v>2681</v>
      </c>
      <c r="B374" s="188" t="s">
        <v>2682</v>
      </c>
      <c r="C374" s="189"/>
      <c r="D374" s="189"/>
      <c r="E374" s="189"/>
      <c r="F374" s="189"/>
      <c r="G374" s="189"/>
      <c r="H374" s="189"/>
      <c r="I374" s="189">
        <v>1</v>
      </c>
      <c r="J374" s="189"/>
      <c r="K374" s="189">
        <f t="shared" si="5"/>
        <v>1</v>
      </c>
      <c r="L374" s="188"/>
      <c r="M374" s="188" t="s">
        <v>844</v>
      </c>
      <c r="N374" s="188"/>
      <c r="O374" s="190"/>
    </row>
    <row r="375" spans="1:15" s="174" customFormat="1">
      <c r="A375" s="187" t="s">
        <v>2683</v>
      </c>
      <c r="B375" s="188" t="s">
        <v>2684</v>
      </c>
      <c r="C375" s="189"/>
      <c r="D375" s="189"/>
      <c r="E375" s="189">
        <v>1</v>
      </c>
      <c r="F375" s="189"/>
      <c r="G375" s="189"/>
      <c r="H375" s="189"/>
      <c r="I375" s="189"/>
      <c r="J375" s="189"/>
      <c r="K375" s="189">
        <f t="shared" si="5"/>
        <v>1</v>
      </c>
      <c r="L375" s="188" t="s">
        <v>2628</v>
      </c>
      <c r="M375" s="188" t="s">
        <v>2337</v>
      </c>
      <c r="N375" s="188"/>
      <c r="O375" s="190"/>
    </row>
    <row r="376" spans="1:15" s="174" customFormat="1">
      <c r="A376" s="187" t="s">
        <v>2685</v>
      </c>
      <c r="B376" s="188" t="s">
        <v>2686</v>
      </c>
      <c r="C376" s="189"/>
      <c r="D376" s="189"/>
      <c r="E376" s="189"/>
      <c r="F376" s="189"/>
      <c r="G376" s="189"/>
      <c r="H376" s="189"/>
      <c r="I376" s="189">
        <v>1</v>
      </c>
      <c r="J376" s="189"/>
      <c r="K376" s="189">
        <f t="shared" si="5"/>
        <v>1</v>
      </c>
      <c r="L376" s="188" t="s">
        <v>136</v>
      </c>
      <c r="M376" s="188" t="s">
        <v>844</v>
      </c>
      <c r="N376" s="188"/>
      <c r="O376" s="190"/>
    </row>
    <row r="377" spans="1:15" s="174" customFormat="1">
      <c r="A377" s="187" t="s">
        <v>2687</v>
      </c>
      <c r="B377" s="188" t="s">
        <v>2686</v>
      </c>
      <c r="C377" s="189"/>
      <c r="D377" s="189"/>
      <c r="E377" s="189"/>
      <c r="F377" s="189"/>
      <c r="G377" s="189"/>
      <c r="H377" s="189"/>
      <c r="I377" s="189">
        <v>1</v>
      </c>
      <c r="J377" s="189"/>
      <c r="K377" s="189">
        <f t="shared" si="5"/>
        <v>1</v>
      </c>
      <c r="L377" s="188" t="s">
        <v>136</v>
      </c>
      <c r="M377" s="188" t="s">
        <v>2688</v>
      </c>
      <c r="N377" s="188"/>
      <c r="O377" s="190"/>
    </row>
    <row r="378" spans="1:15" s="174" customFormat="1">
      <c r="A378" s="187" t="s">
        <v>2689</v>
      </c>
      <c r="B378" s="188" t="s">
        <v>2690</v>
      </c>
      <c r="C378" s="189"/>
      <c r="D378" s="189"/>
      <c r="E378" s="189"/>
      <c r="F378" s="189"/>
      <c r="G378" s="189"/>
      <c r="H378" s="189"/>
      <c r="I378" s="189">
        <v>1</v>
      </c>
      <c r="J378" s="189"/>
      <c r="K378" s="189">
        <f t="shared" si="5"/>
        <v>1</v>
      </c>
      <c r="L378" s="188" t="s">
        <v>136</v>
      </c>
      <c r="M378" s="188" t="s">
        <v>844</v>
      </c>
      <c r="N378" s="188"/>
      <c r="O378" s="190"/>
    </row>
    <row r="379" spans="1:15" s="174" customFormat="1">
      <c r="A379" s="187" t="s">
        <v>2691</v>
      </c>
      <c r="B379" s="188" t="s">
        <v>2692</v>
      </c>
      <c r="C379" s="189">
        <v>1</v>
      </c>
      <c r="D379" s="189"/>
      <c r="E379" s="189"/>
      <c r="F379" s="189"/>
      <c r="G379" s="189"/>
      <c r="H379" s="189"/>
      <c r="I379" s="189"/>
      <c r="J379" s="189">
        <v>1</v>
      </c>
      <c r="K379" s="189">
        <f t="shared" si="5"/>
        <v>2</v>
      </c>
      <c r="L379" s="188" t="s">
        <v>106</v>
      </c>
      <c r="M379" s="188" t="s">
        <v>2106</v>
      </c>
      <c r="N379" s="188"/>
      <c r="O379" s="190"/>
    </row>
    <row r="380" spans="1:15" s="174" customFormat="1">
      <c r="A380" s="187" t="s">
        <v>2693</v>
      </c>
      <c r="B380" s="188" t="s">
        <v>2694</v>
      </c>
      <c r="C380" s="189">
        <v>1</v>
      </c>
      <c r="D380" s="189"/>
      <c r="E380" s="189"/>
      <c r="F380" s="189"/>
      <c r="G380" s="189"/>
      <c r="H380" s="189"/>
      <c r="I380" s="189"/>
      <c r="J380" s="189"/>
      <c r="K380" s="189">
        <f t="shared" si="5"/>
        <v>1</v>
      </c>
      <c r="L380" s="188" t="s">
        <v>420</v>
      </c>
      <c r="M380" s="188" t="s">
        <v>816</v>
      </c>
      <c r="N380" s="188" t="s">
        <v>1168</v>
      </c>
      <c r="O380" s="190"/>
    </row>
    <row r="381" spans="1:15" s="174" customFormat="1">
      <c r="A381" s="187" t="s">
        <v>2695</v>
      </c>
      <c r="B381" s="188" t="s">
        <v>2696</v>
      </c>
      <c r="C381" s="189">
        <v>1</v>
      </c>
      <c r="D381" s="189"/>
      <c r="E381" s="189"/>
      <c r="F381" s="189"/>
      <c r="G381" s="189"/>
      <c r="H381" s="189"/>
      <c r="I381" s="189"/>
      <c r="J381" s="189"/>
      <c r="K381" s="189">
        <f t="shared" si="5"/>
        <v>1</v>
      </c>
      <c r="L381" s="188" t="s">
        <v>420</v>
      </c>
      <c r="M381" s="188" t="s">
        <v>816</v>
      </c>
      <c r="N381" s="188"/>
      <c r="O381" s="190"/>
    </row>
    <row r="382" spans="1:15" s="174" customFormat="1">
      <c r="A382" s="187" t="s">
        <v>2697</v>
      </c>
      <c r="B382" s="188" t="s">
        <v>2698</v>
      </c>
      <c r="C382" s="189">
        <v>1</v>
      </c>
      <c r="D382" s="189"/>
      <c r="E382" s="189"/>
      <c r="F382" s="189"/>
      <c r="G382" s="189"/>
      <c r="H382" s="189"/>
      <c r="I382" s="189"/>
      <c r="J382" s="189"/>
      <c r="K382" s="189">
        <f t="shared" si="5"/>
        <v>1</v>
      </c>
      <c r="L382" s="188" t="s">
        <v>420</v>
      </c>
      <c r="M382" s="188" t="s">
        <v>816</v>
      </c>
      <c r="N382" s="188"/>
      <c r="O382" s="190"/>
    </row>
    <row r="383" spans="1:15" s="174" customFormat="1">
      <c r="A383" s="187" t="s">
        <v>2699</v>
      </c>
      <c r="B383" s="188" t="s">
        <v>2700</v>
      </c>
      <c r="C383" s="189"/>
      <c r="D383" s="189"/>
      <c r="E383" s="189"/>
      <c r="F383" s="189"/>
      <c r="G383" s="189"/>
      <c r="H383" s="189"/>
      <c r="I383" s="189">
        <v>1</v>
      </c>
      <c r="J383" s="189"/>
      <c r="K383" s="189">
        <f t="shared" si="5"/>
        <v>1</v>
      </c>
      <c r="L383" s="188" t="s">
        <v>264</v>
      </c>
      <c r="M383" s="188" t="s">
        <v>844</v>
      </c>
      <c r="N383" s="188"/>
      <c r="O383" s="190"/>
    </row>
    <row r="384" spans="1:15" s="174" customFormat="1">
      <c r="A384" s="187" t="s">
        <v>2701</v>
      </c>
      <c r="B384" s="188" t="s">
        <v>2702</v>
      </c>
      <c r="C384" s="189"/>
      <c r="D384" s="189">
        <v>1</v>
      </c>
      <c r="E384" s="189"/>
      <c r="F384" s="189"/>
      <c r="G384" s="189"/>
      <c r="H384" s="189"/>
      <c r="I384" s="189"/>
      <c r="J384" s="189"/>
      <c r="K384" s="189">
        <f t="shared" si="5"/>
        <v>1</v>
      </c>
      <c r="L384" s="188" t="s">
        <v>110</v>
      </c>
      <c r="M384" s="188" t="s">
        <v>847</v>
      </c>
      <c r="N384" s="188"/>
      <c r="O384" s="190"/>
    </row>
    <row r="385" spans="1:15" s="174" customFormat="1">
      <c r="A385" s="187" t="s">
        <v>2703</v>
      </c>
      <c r="B385" s="188" t="s">
        <v>2704</v>
      </c>
      <c r="C385" s="189">
        <v>1</v>
      </c>
      <c r="D385" s="189"/>
      <c r="E385" s="189">
        <v>1</v>
      </c>
      <c r="F385" s="189"/>
      <c r="G385" s="189"/>
      <c r="H385" s="189"/>
      <c r="I385" s="189"/>
      <c r="J385" s="189"/>
      <c r="K385" s="189">
        <f t="shared" si="5"/>
        <v>2</v>
      </c>
      <c r="L385" s="188" t="s">
        <v>110</v>
      </c>
      <c r="M385" s="188" t="s">
        <v>1554</v>
      </c>
      <c r="N385" s="188"/>
      <c r="O385" s="190"/>
    </row>
    <row r="386" spans="1:15" s="174" customFormat="1">
      <c r="A386" s="187" t="s">
        <v>2705</v>
      </c>
      <c r="B386" s="188" t="s">
        <v>2706</v>
      </c>
      <c r="C386" s="189">
        <v>1</v>
      </c>
      <c r="D386" s="189"/>
      <c r="E386" s="189"/>
      <c r="F386" s="189"/>
      <c r="G386" s="189"/>
      <c r="H386" s="189"/>
      <c r="I386" s="189"/>
      <c r="J386" s="189"/>
      <c r="K386" s="189">
        <f t="shared" si="5"/>
        <v>1</v>
      </c>
      <c r="L386" s="188" t="s">
        <v>110</v>
      </c>
      <c r="M386" s="188" t="s">
        <v>847</v>
      </c>
      <c r="N386" s="188"/>
      <c r="O386" s="190"/>
    </row>
    <row r="387" spans="1:15" s="174" customFormat="1">
      <c r="A387" s="187" t="s">
        <v>2707</v>
      </c>
      <c r="B387" s="188" t="s">
        <v>2708</v>
      </c>
      <c r="C387" s="189"/>
      <c r="D387" s="189"/>
      <c r="E387" s="189">
        <v>1</v>
      </c>
      <c r="F387" s="189">
        <v>1</v>
      </c>
      <c r="G387" s="189"/>
      <c r="H387" s="189"/>
      <c r="I387" s="189"/>
      <c r="J387" s="189"/>
      <c r="K387" s="189">
        <f t="shared" si="5"/>
        <v>2</v>
      </c>
      <c r="L387" s="188" t="s">
        <v>110</v>
      </c>
      <c r="M387" s="188" t="s">
        <v>847</v>
      </c>
      <c r="N387" s="188"/>
      <c r="O387" s="190"/>
    </row>
    <row r="388" spans="1:15" s="174" customFormat="1">
      <c r="A388" s="187" t="s">
        <v>2709</v>
      </c>
      <c r="B388" s="188" t="s">
        <v>2710</v>
      </c>
      <c r="C388" s="189"/>
      <c r="D388" s="189">
        <v>1</v>
      </c>
      <c r="E388" s="189"/>
      <c r="F388" s="189"/>
      <c r="G388" s="189"/>
      <c r="H388" s="189"/>
      <c r="I388" s="189"/>
      <c r="J388" s="189"/>
      <c r="K388" s="189">
        <f t="shared" si="5"/>
        <v>1</v>
      </c>
      <c r="L388" s="188" t="s">
        <v>123</v>
      </c>
      <c r="M388" s="188" t="s">
        <v>833</v>
      </c>
      <c r="N388" s="188"/>
      <c r="O388" s="190"/>
    </row>
    <row r="389" spans="1:15" s="174" customFormat="1">
      <c r="A389" s="187" t="s">
        <v>2711</v>
      </c>
      <c r="B389" s="188" t="s">
        <v>2712</v>
      </c>
      <c r="C389" s="189">
        <v>1</v>
      </c>
      <c r="D389" s="189"/>
      <c r="E389" s="189"/>
      <c r="F389" s="189"/>
      <c r="G389" s="189"/>
      <c r="H389" s="189"/>
      <c r="I389" s="189">
        <v>1</v>
      </c>
      <c r="J389" s="189"/>
      <c r="K389" s="189">
        <f t="shared" si="5"/>
        <v>2</v>
      </c>
      <c r="L389" s="188" t="s">
        <v>123</v>
      </c>
      <c r="M389" s="188" t="s">
        <v>844</v>
      </c>
      <c r="N389" s="188"/>
      <c r="O389" s="190"/>
    </row>
    <row r="390" spans="1:15" s="174" customFormat="1">
      <c r="A390" s="187" t="s">
        <v>2713</v>
      </c>
      <c r="B390" s="188" t="s">
        <v>2714</v>
      </c>
      <c r="C390" s="189">
        <v>1</v>
      </c>
      <c r="D390" s="189">
        <v>1</v>
      </c>
      <c r="E390" s="189"/>
      <c r="F390" s="189"/>
      <c r="G390" s="189"/>
      <c r="H390" s="189"/>
      <c r="I390" s="189"/>
      <c r="J390" s="189"/>
      <c r="K390" s="189">
        <f t="shared" si="5"/>
        <v>2</v>
      </c>
      <c r="L390" s="188" t="s">
        <v>420</v>
      </c>
      <c r="M390" s="188" t="s">
        <v>885</v>
      </c>
      <c r="N390" s="188"/>
      <c r="O390" s="190"/>
    </row>
    <row r="391" spans="1:15" s="174" customFormat="1">
      <c r="A391" s="187" t="s">
        <v>2715</v>
      </c>
      <c r="B391" s="188" t="s">
        <v>2716</v>
      </c>
      <c r="C391" s="189">
        <v>1</v>
      </c>
      <c r="D391" s="189"/>
      <c r="E391" s="189">
        <v>1</v>
      </c>
      <c r="F391" s="189"/>
      <c r="G391" s="189"/>
      <c r="H391" s="189"/>
      <c r="I391" s="189"/>
      <c r="J391" s="189"/>
      <c r="K391" s="189">
        <f t="shared" si="5"/>
        <v>2</v>
      </c>
      <c r="L391" s="188" t="s">
        <v>420</v>
      </c>
      <c r="M391" s="188" t="s">
        <v>823</v>
      </c>
      <c r="N391" s="188"/>
      <c r="O391" s="190"/>
    </row>
    <row r="392" spans="1:15" s="174" customFormat="1">
      <c r="A392" s="187" t="s">
        <v>2717</v>
      </c>
      <c r="B392" s="188" t="s">
        <v>2718</v>
      </c>
      <c r="C392" s="189">
        <v>1</v>
      </c>
      <c r="D392" s="189"/>
      <c r="E392" s="189"/>
      <c r="F392" s="189"/>
      <c r="G392" s="189"/>
      <c r="H392" s="189"/>
      <c r="I392" s="189">
        <v>1</v>
      </c>
      <c r="J392" s="189"/>
      <c r="K392" s="189">
        <f t="shared" si="5"/>
        <v>2</v>
      </c>
      <c r="L392" s="188" t="s">
        <v>420</v>
      </c>
      <c r="M392" s="188" t="s">
        <v>861</v>
      </c>
      <c r="N392" s="188"/>
      <c r="O392" s="190"/>
    </row>
    <row r="393" spans="1:15" s="174" customFormat="1">
      <c r="A393" s="187" t="s">
        <v>2719</v>
      </c>
      <c r="B393" s="188" t="s">
        <v>2720</v>
      </c>
      <c r="C393" s="189"/>
      <c r="D393" s="189">
        <v>1</v>
      </c>
      <c r="E393" s="189"/>
      <c r="F393" s="189"/>
      <c r="G393" s="189"/>
      <c r="H393" s="189"/>
      <c r="I393" s="189"/>
      <c r="J393" s="189"/>
      <c r="K393" s="189">
        <f t="shared" ref="K393:K456" si="6">SUM(C393:J393)</f>
        <v>1</v>
      </c>
      <c r="L393" s="188" t="s">
        <v>420</v>
      </c>
      <c r="M393" s="188" t="s">
        <v>847</v>
      </c>
      <c r="N393" s="188"/>
      <c r="O393" s="190"/>
    </row>
    <row r="394" spans="1:15" s="174" customFormat="1">
      <c r="A394" s="187" t="s">
        <v>2721</v>
      </c>
      <c r="B394" s="188" t="s">
        <v>2722</v>
      </c>
      <c r="C394" s="189"/>
      <c r="D394" s="189">
        <v>1</v>
      </c>
      <c r="E394" s="189"/>
      <c r="F394" s="189"/>
      <c r="G394" s="189"/>
      <c r="H394" s="189"/>
      <c r="I394" s="189"/>
      <c r="J394" s="189"/>
      <c r="K394" s="189">
        <f t="shared" si="6"/>
        <v>1</v>
      </c>
      <c r="L394" s="188" t="s">
        <v>420</v>
      </c>
      <c r="M394" s="188" t="s">
        <v>847</v>
      </c>
      <c r="N394" s="188"/>
      <c r="O394" s="190"/>
    </row>
    <row r="395" spans="1:15" s="174" customFormat="1">
      <c r="A395" s="187" t="s">
        <v>2723</v>
      </c>
      <c r="B395" s="188" t="s">
        <v>2724</v>
      </c>
      <c r="C395" s="189"/>
      <c r="D395" s="189"/>
      <c r="E395" s="189">
        <v>1</v>
      </c>
      <c r="F395" s="189"/>
      <c r="G395" s="189"/>
      <c r="H395" s="189"/>
      <c r="I395" s="189"/>
      <c r="J395" s="189"/>
      <c r="K395" s="189">
        <f t="shared" si="6"/>
        <v>1</v>
      </c>
      <c r="L395" s="188" t="s">
        <v>420</v>
      </c>
      <c r="M395" s="188" t="s">
        <v>861</v>
      </c>
      <c r="N395" s="188"/>
      <c r="O395" s="190"/>
    </row>
    <row r="396" spans="1:15" s="174" customFormat="1" ht="25.5">
      <c r="A396" s="187" t="s">
        <v>2725</v>
      </c>
      <c r="B396" s="188" t="s">
        <v>2726</v>
      </c>
      <c r="C396" s="189"/>
      <c r="D396" s="189"/>
      <c r="E396" s="189">
        <v>1</v>
      </c>
      <c r="F396" s="189"/>
      <c r="G396" s="189"/>
      <c r="H396" s="189"/>
      <c r="I396" s="189"/>
      <c r="J396" s="189"/>
      <c r="K396" s="189">
        <f t="shared" si="6"/>
        <v>1</v>
      </c>
      <c r="L396" s="188" t="s">
        <v>420</v>
      </c>
      <c r="M396" s="188" t="s">
        <v>971</v>
      </c>
      <c r="N396" s="188"/>
      <c r="O396" s="190"/>
    </row>
    <row r="397" spans="1:15" s="174" customFormat="1">
      <c r="A397" s="187" t="s">
        <v>2727</v>
      </c>
      <c r="B397" s="188" t="s">
        <v>2728</v>
      </c>
      <c r="C397" s="189"/>
      <c r="D397" s="189"/>
      <c r="E397" s="189">
        <v>1</v>
      </c>
      <c r="F397" s="189"/>
      <c r="G397" s="189"/>
      <c r="H397" s="189"/>
      <c r="I397" s="189"/>
      <c r="J397" s="189"/>
      <c r="K397" s="189">
        <f t="shared" si="6"/>
        <v>1</v>
      </c>
      <c r="L397" s="188" t="s">
        <v>420</v>
      </c>
      <c r="M397" s="188" t="s">
        <v>823</v>
      </c>
      <c r="N397" s="188"/>
      <c r="O397" s="190"/>
    </row>
    <row r="398" spans="1:15" s="174" customFormat="1">
      <c r="A398" s="187" t="s">
        <v>2729</v>
      </c>
      <c r="B398" s="188" t="s">
        <v>2730</v>
      </c>
      <c r="C398" s="189"/>
      <c r="D398" s="189"/>
      <c r="E398" s="189">
        <v>1</v>
      </c>
      <c r="F398" s="189"/>
      <c r="G398" s="189"/>
      <c r="H398" s="189"/>
      <c r="I398" s="189"/>
      <c r="J398" s="189"/>
      <c r="K398" s="189">
        <f t="shared" si="6"/>
        <v>1</v>
      </c>
      <c r="L398" s="188" t="s">
        <v>420</v>
      </c>
      <c r="M398" s="188" t="s">
        <v>1264</v>
      </c>
      <c r="N398" s="188"/>
      <c r="O398" s="190"/>
    </row>
    <row r="399" spans="1:15" s="174" customFormat="1">
      <c r="A399" s="187" t="s">
        <v>2731</v>
      </c>
      <c r="B399" s="188" t="s">
        <v>2732</v>
      </c>
      <c r="C399" s="189"/>
      <c r="D399" s="189">
        <v>1</v>
      </c>
      <c r="E399" s="189"/>
      <c r="F399" s="189"/>
      <c r="G399" s="189"/>
      <c r="H399" s="189"/>
      <c r="I399" s="189"/>
      <c r="J399" s="189"/>
      <c r="K399" s="189">
        <f t="shared" si="6"/>
        <v>1</v>
      </c>
      <c r="L399" s="188" t="s">
        <v>420</v>
      </c>
      <c r="M399" s="188" t="s">
        <v>823</v>
      </c>
      <c r="N399" s="188"/>
      <c r="O399" s="190"/>
    </row>
    <row r="400" spans="1:15" s="174" customFormat="1">
      <c r="A400" s="187" t="s">
        <v>2733</v>
      </c>
      <c r="B400" s="188" t="s">
        <v>2734</v>
      </c>
      <c r="C400" s="189"/>
      <c r="D400" s="189">
        <v>1</v>
      </c>
      <c r="E400" s="189">
        <v>1</v>
      </c>
      <c r="F400" s="189">
        <v>1</v>
      </c>
      <c r="G400" s="189"/>
      <c r="H400" s="189"/>
      <c r="I400" s="189"/>
      <c r="J400" s="189"/>
      <c r="K400" s="189">
        <f t="shared" si="6"/>
        <v>3</v>
      </c>
      <c r="L400" s="188" t="s">
        <v>420</v>
      </c>
      <c r="M400" s="188" t="s">
        <v>847</v>
      </c>
      <c r="N400" s="188"/>
      <c r="O400" s="190"/>
    </row>
    <row r="401" spans="1:15" s="174" customFormat="1">
      <c r="A401" s="187" t="s">
        <v>2735</v>
      </c>
      <c r="B401" s="188" t="s">
        <v>2736</v>
      </c>
      <c r="C401" s="189">
        <v>1</v>
      </c>
      <c r="D401" s="189">
        <v>1</v>
      </c>
      <c r="E401" s="189"/>
      <c r="F401" s="189"/>
      <c r="G401" s="189"/>
      <c r="H401" s="189"/>
      <c r="I401" s="189"/>
      <c r="J401" s="189"/>
      <c r="K401" s="189">
        <f t="shared" si="6"/>
        <v>2</v>
      </c>
      <c r="L401" s="188" t="s">
        <v>420</v>
      </c>
      <c r="M401" s="188" t="s">
        <v>823</v>
      </c>
      <c r="N401" s="188"/>
      <c r="O401" s="190"/>
    </row>
    <row r="402" spans="1:15" s="174" customFormat="1">
      <c r="A402" s="187" t="s">
        <v>2737</v>
      </c>
      <c r="B402" s="188" t="s">
        <v>2738</v>
      </c>
      <c r="C402" s="189">
        <v>1</v>
      </c>
      <c r="D402" s="189"/>
      <c r="E402" s="189"/>
      <c r="F402" s="189"/>
      <c r="G402" s="189"/>
      <c r="H402" s="189"/>
      <c r="I402" s="189"/>
      <c r="J402" s="189"/>
      <c r="K402" s="189">
        <f t="shared" si="6"/>
        <v>1</v>
      </c>
      <c r="L402" s="188" t="s">
        <v>420</v>
      </c>
      <c r="M402" s="188" t="s">
        <v>816</v>
      </c>
      <c r="N402" s="188"/>
      <c r="O402" s="190"/>
    </row>
    <row r="403" spans="1:15" s="174" customFormat="1">
      <c r="A403" s="187" t="s">
        <v>2739</v>
      </c>
      <c r="B403" s="188" t="s">
        <v>2740</v>
      </c>
      <c r="C403" s="189">
        <v>1</v>
      </c>
      <c r="D403" s="189"/>
      <c r="E403" s="189"/>
      <c r="F403" s="189"/>
      <c r="G403" s="189"/>
      <c r="H403" s="189"/>
      <c r="I403" s="189"/>
      <c r="J403" s="189">
        <v>1</v>
      </c>
      <c r="K403" s="189">
        <f t="shared" si="6"/>
        <v>2</v>
      </c>
      <c r="L403" s="188" t="s">
        <v>420</v>
      </c>
      <c r="M403" s="188" t="s">
        <v>847</v>
      </c>
      <c r="N403" s="188"/>
      <c r="O403" s="190"/>
    </row>
    <row r="404" spans="1:15" s="174" customFormat="1">
      <c r="A404" s="187" t="s">
        <v>2741</v>
      </c>
      <c r="B404" s="188" t="s">
        <v>2742</v>
      </c>
      <c r="C404" s="189">
        <v>1</v>
      </c>
      <c r="D404" s="189">
        <v>1</v>
      </c>
      <c r="E404" s="189"/>
      <c r="F404" s="189"/>
      <c r="G404" s="189"/>
      <c r="H404" s="189"/>
      <c r="I404" s="189"/>
      <c r="J404" s="189"/>
      <c r="K404" s="189">
        <f t="shared" si="6"/>
        <v>2</v>
      </c>
      <c r="L404" s="188" t="s">
        <v>420</v>
      </c>
      <c r="M404" s="188" t="s">
        <v>816</v>
      </c>
      <c r="N404" s="188" t="s">
        <v>903</v>
      </c>
      <c r="O404" s="190"/>
    </row>
    <row r="405" spans="1:15" s="174" customFormat="1">
      <c r="A405" s="187" t="s">
        <v>2743</v>
      </c>
      <c r="B405" s="188" t="s">
        <v>2744</v>
      </c>
      <c r="C405" s="189">
        <v>1</v>
      </c>
      <c r="D405" s="189"/>
      <c r="E405" s="189"/>
      <c r="F405" s="189"/>
      <c r="G405" s="189"/>
      <c r="H405" s="189"/>
      <c r="I405" s="189"/>
      <c r="J405" s="189"/>
      <c r="K405" s="189">
        <f t="shared" si="6"/>
        <v>1</v>
      </c>
      <c r="L405" s="188" t="s">
        <v>420</v>
      </c>
      <c r="M405" s="188" t="s">
        <v>847</v>
      </c>
      <c r="N405" s="188"/>
      <c r="O405" s="190"/>
    </row>
    <row r="406" spans="1:15" s="174" customFormat="1">
      <c r="A406" s="187" t="s">
        <v>2745</v>
      </c>
      <c r="B406" s="188" t="s">
        <v>2746</v>
      </c>
      <c r="C406" s="189">
        <v>1</v>
      </c>
      <c r="D406" s="189"/>
      <c r="E406" s="189"/>
      <c r="F406" s="189"/>
      <c r="G406" s="189"/>
      <c r="H406" s="189"/>
      <c r="I406" s="189"/>
      <c r="J406" s="189"/>
      <c r="K406" s="189">
        <f t="shared" si="6"/>
        <v>1</v>
      </c>
      <c r="L406" s="188" t="s">
        <v>420</v>
      </c>
      <c r="M406" s="188" t="s">
        <v>816</v>
      </c>
      <c r="N406" s="188"/>
      <c r="O406" s="190"/>
    </row>
    <row r="407" spans="1:15" s="174" customFormat="1">
      <c r="A407" s="187" t="s">
        <v>2747</v>
      </c>
      <c r="B407" s="188" t="s">
        <v>2748</v>
      </c>
      <c r="C407" s="189">
        <v>1</v>
      </c>
      <c r="D407" s="189"/>
      <c r="E407" s="189"/>
      <c r="F407" s="189"/>
      <c r="G407" s="189"/>
      <c r="H407" s="189"/>
      <c r="I407" s="189"/>
      <c r="J407" s="189"/>
      <c r="K407" s="189">
        <f t="shared" si="6"/>
        <v>1</v>
      </c>
      <c r="L407" s="188" t="s">
        <v>420</v>
      </c>
      <c r="M407" s="188" t="s">
        <v>816</v>
      </c>
      <c r="N407" s="188"/>
      <c r="O407" s="190"/>
    </row>
    <row r="408" spans="1:15" s="174" customFormat="1">
      <c r="A408" s="187" t="s">
        <v>2749</v>
      </c>
      <c r="B408" s="188" t="s">
        <v>2750</v>
      </c>
      <c r="C408" s="189">
        <v>1</v>
      </c>
      <c r="D408" s="189"/>
      <c r="E408" s="189"/>
      <c r="F408" s="189"/>
      <c r="G408" s="189"/>
      <c r="H408" s="189"/>
      <c r="I408" s="189"/>
      <c r="J408" s="189">
        <v>1</v>
      </c>
      <c r="K408" s="189">
        <f t="shared" si="6"/>
        <v>2</v>
      </c>
      <c r="L408" s="188" t="s">
        <v>420</v>
      </c>
      <c r="M408" s="188" t="s">
        <v>816</v>
      </c>
      <c r="N408" s="188"/>
      <c r="O408" s="190"/>
    </row>
    <row r="409" spans="1:15" s="174" customFormat="1">
      <c r="A409" s="187" t="s">
        <v>2751</v>
      </c>
      <c r="B409" s="188" t="s">
        <v>2752</v>
      </c>
      <c r="C409" s="189">
        <v>1</v>
      </c>
      <c r="D409" s="189">
        <v>1</v>
      </c>
      <c r="E409" s="189"/>
      <c r="F409" s="189"/>
      <c r="G409" s="189"/>
      <c r="H409" s="189"/>
      <c r="I409" s="189"/>
      <c r="J409" s="189"/>
      <c r="K409" s="189">
        <f t="shared" si="6"/>
        <v>2</v>
      </c>
      <c r="L409" s="188" t="s">
        <v>420</v>
      </c>
      <c r="M409" s="188" t="s">
        <v>847</v>
      </c>
      <c r="N409" s="188"/>
      <c r="O409" s="190"/>
    </row>
    <row r="410" spans="1:15" s="174" customFormat="1">
      <c r="A410" s="187" t="s">
        <v>2753</v>
      </c>
      <c r="B410" s="188" t="s">
        <v>2754</v>
      </c>
      <c r="C410" s="189">
        <v>1</v>
      </c>
      <c r="D410" s="189"/>
      <c r="E410" s="189"/>
      <c r="F410" s="189"/>
      <c r="G410" s="189"/>
      <c r="H410" s="189"/>
      <c r="I410" s="189"/>
      <c r="J410" s="189"/>
      <c r="K410" s="189">
        <f t="shared" si="6"/>
        <v>1</v>
      </c>
      <c r="L410" s="188" t="s">
        <v>420</v>
      </c>
      <c r="M410" s="188" t="s">
        <v>816</v>
      </c>
      <c r="N410" s="188"/>
      <c r="O410" s="190"/>
    </row>
    <row r="411" spans="1:15" s="174" customFormat="1">
      <c r="A411" s="187" t="s">
        <v>2755</v>
      </c>
      <c r="B411" s="188" t="s">
        <v>2756</v>
      </c>
      <c r="C411" s="189">
        <v>1</v>
      </c>
      <c r="D411" s="189"/>
      <c r="E411" s="189"/>
      <c r="F411" s="189"/>
      <c r="G411" s="189"/>
      <c r="H411" s="189"/>
      <c r="I411" s="189"/>
      <c r="J411" s="189"/>
      <c r="K411" s="189">
        <f t="shared" si="6"/>
        <v>1</v>
      </c>
      <c r="L411" s="188" t="s">
        <v>106</v>
      </c>
      <c r="M411" s="188" t="s">
        <v>816</v>
      </c>
      <c r="N411" s="188"/>
      <c r="O411" s="190"/>
    </row>
    <row r="412" spans="1:15" s="174" customFormat="1">
      <c r="A412" s="187" t="s">
        <v>2757</v>
      </c>
      <c r="B412" s="188" t="s">
        <v>2758</v>
      </c>
      <c r="C412" s="189">
        <v>1</v>
      </c>
      <c r="D412" s="189"/>
      <c r="E412" s="189"/>
      <c r="F412" s="189"/>
      <c r="G412" s="189"/>
      <c r="H412" s="189"/>
      <c r="I412" s="189"/>
      <c r="J412" s="189"/>
      <c r="K412" s="189">
        <f t="shared" si="6"/>
        <v>1</v>
      </c>
      <c r="L412" s="188" t="s">
        <v>106</v>
      </c>
      <c r="M412" s="188" t="s">
        <v>827</v>
      </c>
      <c r="N412" s="188"/>
      <c r="O412" s="190"/>
    </row>
    <row r="413" spans="1:15" s="174" customFormat="1">
      <c r="A413" s="187" t="s">
        <v>2759</v>
      </c>
      <c r="B413" s="188" t="s">
        <v>2760</v>
      </c>
      <c r="C413" s="189">
        <v>1</v>
      </c>
      <c r="D413" s="189"/>
      <c r="E413" s="189"/>
      <c r="F413" s="189"/>
      <c r="G413" s="189"/>
      <c r="H413" s="189"/>
      <c r="I413" s="189"/>
      <c r="J413" s="189"/>
      <c r="K413" s="189">
        <f t="shared" si="6"/>
        <v>1</v>
      </c>
      <c r="L413" s="188" t="s">
        <v>106</v>
      </c>
      <c r="M413" s="188" t="s">
        <v>847</v>
      </c>
      <c r="N413" s="188"/>
      <c r="O413" s="190"/>
    </row>
    <row r="414" spans="1:15" s="174" customFormat="1">
      <c r="A414" s="187" t="s">
        <v>2761</v>
      </c>
      <c r="B414" s="188" t="s">
        <v>2762</v>
      </c>
      <c r="C414" s="189">
        <v>1</v>
      </c>
      <c r="D414" s="189"/>
      <c r="E414" s="189"/>
      <c r="F414" s="189"/>
      <c r="G414" s="189"/>
      <c r="H414" s="189"/>
      <c r="I414" s="189"/>
      <c r="J414" s="189"/>
      <c r="K414" s="189">
        <f t="shared" si="6"/>
        <v>1</v>
      </c>
      <c r="L414" s="188" t="s">
        <v>106</v>
      </c>
      <c r="M414" s="188" t="s">
        <v>816</v>
      </c>
      <c r="N414" s="188"/>
      <c r="O414" s="190"/>
    </row>
    <row r="415" spans="1:15" s="174" customFormat="1">
      <c r="A415" s="187" t="s">
        <v>2763</v>
      </c>
      <c r="B415" s="188" t="s">
        <v>2764</v>
      </c>
      <c r="C415" s="189"/>
      <c r="D415" s="189">
        <v>1</v>
      </c>
      <c r="E415" s="189"/>
      <c r="F415" s="189"/>
      <c r="G415" s="189"/>
      <c r="H415" s="189"/>
      <c r="I415" s="189"/>
      <c r="J415" s="189"/>
      <c r="K415" s="189">
        <f t="shared" si="6"/>
        <v>1</v>
      </c>
      <c r="L415" s="188" t="s">
        <v>420</v>
      </c>
      <c r="M415" s="188" t="s">
        <v>816</v>
      </c>
      <c r="N415" s="188"/>
      <c r="O415" s="190"/>
    </row>
    <row r="416" spans="1:15" s="174" customFormat="1">
      <c r="A416" s="187" t="s">
        <v>2765</v>
      </c>
      <c r="B416" s="188" t="s">
        <v>2766</v>
      </c>
      <c r="C416" s="189"/>
      <c r="D416" s="189"/>
      <c r="E416" s="189"/>
      <c r="F416" s="189"/>
      <c r="G416" s="189">
        <v>1</v>
      </c>
      <c r="H416" s="189"/>
      <c r="I416" s="189">
        <v>1</v>
      </c>
      <c r="J416" s="189"/>
      <c r="K416" s="189">
        <f t="shared" si="6"/>
        <v>2</v>
      </c>
      <c r="L416" s="188" t="s">
        <v>346</v>
      </c>
      <c r="M416" s="188" t="s">
        <v>861</v>
      </c>
      <c r="N416" s="188"/>
      <c r="O416" s="190"/>
    </row>
    <row r="417" spans="1:15" s="174" customFormat="1">
      <c r="A417" s="187" t="s">
        <v>2767</v>
      </c>
      <c r="B417" s="188" t="s">
        <v>2768</v>
      </c>
      <c r="C417" s="189"/>
      <c r="D417" s="189"/>
      <c r="E417" s="189"/>
      <c r="F417" s="189"/>
      <c r="G417" s="189">
        <v>1</v>
      </c>
      <c r="H417" s="189"/>
      <c r="I417" s="189"/>
      <c r="J417" s="189"/>
      <c r="K417" s="189">
        <f t="shared" si="6"/>
        <v>1</v>
      </c>
      <c r="L417" s="188" t="s">
        <v>346</v>
      </c>
      <c r="M417" s="188" t="s">
        <v>816</v>
      </c>
      <c r="N417" s="188"/>
      <c r="O417" s="190"/>
    </row>
    <row r="418" spans="1:15" s="174" customFormat="1">
      <c r="A418" s="187" t="s">
        <v>2769</v>
      </c>
      <c r="B418" s="188" t="s">
        <v>2770</v>
      </c>
      <c r="C418" s="189"/>
      <c r="D418" s="189"/>
      <c r="E418" s="189"/>
      <c r="F418" s="189"/>
      <c r="G418" s="189">
        <v>1</v>
      </c>
      <c r="H418" s="189"/>
      <c r="I418" s="189"/>
      <c r="J418" s="189"/>
      <c r="K418" s="189">
        <f t="shared" si="6"/>
        <v>1</v>
      </c>
      <c r="L418" s="188" t="s">
        <v>346</v>
      </c>
      <c r="M418" s="188" t="s">
        <v>885</v>
      </c>
      <c r="N418" s="188"/>
      <c r="O418" s="190"/>
    </row>
    <row r="419" spans="1:15" s="174" customFormat="1">
      <c r="A419" s="187" t="s">
        <v>2771</v>
      </c>
      <c r="B419" s="188" t="s">
        <v>2772</v>
      </c>
      <c r="C419" s="189"/>
      <c r="D419" s="189"/>
      <c r="E419" s="189"/>
      <c r="F419" s="189"/>
      <c r="G419" s="189">
        <v>1</v>
      </c>
      <c r="H419" s="189"/>
      <c r="I419" s="189"/>
      <c r="J419" s="189"/>
      <c r="K419" s="189">
        <f t="shared" si="6"/>
        <v>1</v>
      </c>
      <c r="L419" s="188" t="s">
        <v>346</v>
      </c>
      <c r="M419" s="188" t="s">
        <v>885</v>
      </c>
      <c r="N419" s="188"/>
      <c r="O419" s="190"/>
    </row>
    <row r="420" spans="1:15" s="174" customFormat="1">
      <c r="A420" s="187" t="s">
        <v>2773</v>
      </c>
      <c r="B420" s="188" t="s">
        <v>2774</v>
      </c>
      <c r="C420" s="189"/>
      <c r="D420" s="189"/>
      <c r="E420" s="189"/>
      <c r="F420" s="189"/>
      <c r="G420" s="189">
        <v>1</v>
      </c>
      <c r="H420" s="189"/>
      <c r="I420" s="189">
        <v>1</v>
      </c>
      <c r="J420" s="189"/>
      <c r="K420" s="189">
        <f t="shared" si="6"/>
        <v>2</v>
      </c>
      <c r="L420" s="188" t="s">
        <v>346</v>
      </c>
      <c r="M420" s="188" t="s">
        <v>816</v>
      </c>
      <c r="N420" s="188"/>
      <c r="O420" s="190"/>
    </row>
    <row r="421" spans="1:15" s="174" customFormat="1">
      <c r="A421" s="187" t="s">
        <v>2775</v>
      </c>
      <c r="B421" s="188" t="s">
        <v>2776</v>
      </c>
      <c r="C421" s="189">
        <v>1</v>
      </c>
      <c r="D421" s="189"/>
      <c r="E421" s="189"/>
      <c r="F421" s="189"/>
      <c r="G421" s="189">
        <v>1</v>
      </c>
      <c r="H421" s="189"/>
      <c r="I421" s="189"/>
      <c r="J421" s="189"/>
      <c r="K421" s="189">
        <f t="shared" si="6"/>
        <v>2</v>
      </c>
      <c r="L421" s="188" t="s">
        <v>346</v>
      </c>
      <c r="M421" s="188" t="s">
        <v>885</v>
      </c>
      <c r="N421" s="188"/>
      <c r="O421" s="190"/>
    </row>
    <row r="422" spans="1:15" s="174" customFormat="1">
      <c r="A422" s="187" t="s">
        <v>2777</v>
      </c>
      <c r="B422" s="188" t="s">
        <v>2778</v>
      </c>
      <c r="C422" s="189">
        <v>1</v>
      </c>
      <c r="D422" s="189"/>
      <c r="E422" s="189"/>
      <c r="F422" s="189"/>
      <c r="G422" s="189"/>
      <c r="H422" s="189"/>
      <c r="I422" s="189"/>
      <c r="J422" s="189"/>
      <c r="K422" s="189">
        <f t="shared" si="6"/>
        <v>1</v>
      </c>
      <c r="L422" s="188" t="s">
        <v>346</v>
      </c>
      <c r="M422" s="188" t="s">
        <v>847</v>
      </c>
      <c r="N422" s="188"/>
      <c r="O422" s="190"/>
    </row>
    <row r="423" spans="1:15" s="174" customFormat="1">
      <c r="A423" s="187" t="s">
        <v>2779</v>
      </c>
      <c r="B423" s="188" t="s">
        <v>2780</v>
      </c>
      <c r="C423" s="189"/>
      <c r="D423" s="189"/>
      <c r="E423" s="189"/>
      <c r="F423" s="189"/>
      <c r="G423" s="189"/>
      <c r="H423" s="189"/>
      <c r="I423" s="189"/>
      <c r="J423" s="189">
        <v>1</v>
      </c>
      <c r="K423" s="189">
        <f t="shared" si="6"/>
        <v>1</v>
      </c>
      <c r="L423" s="188" t="s">
        <v>346</v>
      </c>
      <c r="M423" s="188" t="s">
        <v>1657</v>
      </c>
      <c r="N423" s="188"/>
      <c r="O423" s="190"/>
    </row>
    <row r="424" spans="1:15" s="174" customFormat="1">
      <c r="A424" s="187" t="s">
        <v>2781</v>
      </c>
      <c r="B424" s="188" t="s">
        <v>2782</v>
      </c>
      <c r="C424" s="189"/>
      <c r="D424" s="189"/>
      <c r="E424" s="189">
        <v>1</v>
      </c>
      <c r="F424" s="189"/>
      <c r="G424" s="189">
        <v>1</v>
      </c>
      <c r="H424" s="189"/>
      <c r="I424" s="189"/>
      <c r="J424" s="189"/>
      <c r="K424" s="189">
        <f t="shared" si="6"/>
        <v>2</v>
      </c>
      <c r="L424" s="188" t="s">
        <v>346</v>
      </c>
      <c r="M424" s="188" t="s">
        <v>861</v>
      </c>
      <c r="N424" s="188"/>
      <c r="O424" s="190"/>
    </row>
    <row r="425" spans="1:15" s="174" customFormat="1">
      <c r="A425" s="187" t="s">
        <v>2783</v>
      </c>
      <c r="B425" s="188" t="s">
        <v>2784</v>
      </c>
      <c r="C425" s="189"/>
      <c r="D425" s="189"/>
      <c r="E425" s="189"/>
      <c r="F425" s="189"/>
      <c r="G425" s="189">
        <v>1</v>
      </c>
      <c r="H425" s="189"/>
      <c r="I425" s="189"/>
      <c r="J425" s="189">
        <v>1</v>
      </c>
      <c r="K425" s="189">
        <f t="shared" si="6"/>
        <v>2</v>
      </c>
      <c r="L425" s="188" t="s">
        <v>346</v>
      </c>
      <c r="M425" s="188" t="s">
        <v>847</v>
      </c>
      <c r="N425" s="188"/>
      <c r="O425" s="190"/>
    </row>
    <row r="426" spans="1:15" s="174" customFormat="1">
      <c r="A426" s="187" t="s">
        <v>2785</v>
      </c>
      <c r="B426" s="188" t="s">
        <v>2786</v>
      </c>
      <c r="C426" s="189"/>
      <c r="D426" s="189"/>
      <c r="E426" s="189"/>
      <c r="F426" s="189"/>
      <c r="G426" s="189">
        <v>1</v>
      </c>
      <c r="H426" s="189"/>
      <c r="I426" s="189"/>
      <c r="J426" s="189"/>
      <c r="K426" s="189">
        <f t="shared" si="6"/>
        <v>1</v>
      </c>
      <c r="L426" s="188" t="s">
        <v>346</v>
      </c>
      <c r="M426" s="188" t="s">
        <v>1981</v>
      </c>
      <c r="N426" s="188"/>
      <c r="O426" s="190"/>
    </row>
    <row r="427" spans="1:15" s="174" customFormat="1">
      <c r="A427" s="187" t="s">
        <v>2787</v>
      </c>
      <c r="B427" s="188" t="s">
        <v>2788</v>
      </c>
      <c r="C427" s="189"/>
      <c r="D427" s="189">
        <v>1</v>
      </c>
      <c r="E427" s="189">
        <v>1</v>
      </c>
      <c r="F427" s="189"/>
      <c r="G427" s="189"/>
      <c r="H427" s="189"/>
      <c r="I427" s="189"/>
      <c r="J427" s="189"/>
      <c r="K427" s="189">
        <f t="shared" si="6"/>
        <v>2</v>
      </c>
      <c r="L427" s="188" t="s">
        <v>346</v>
      </c>
      <c r="M427" s="188" t="s">
        <v>847</v>
      </c>
      <c r="N427" s="188"/>
      <c r="O427" s="190"/>
    </row>
    <row r="428" spans="1:15" s="174" customFormat="1">
      <c r="A428" s="187" t="s">
        <v>2789</v>
      </c>
      <c r="B428" s="188" t="s">
        <v>2790</v>
      </c>
      <c r="C428" s="189">
        <v>1</v>
      </c>
      <c r="D428" s="189"/>
      <c r="E428" s="189">
        <v>1</v>
      </c>
      <c r="F428" s="189"/>
      <c r="G428" s="189"/>
      <c r="H428" s="189"/>
      <c r="I428" s="189"/>
      <c r="J428" s="189"/>
      <c r="K428" s="189">
        <f t="shared" si="6"/>
        <v>2</v>
      </c>
      <c r="L428" s="188" t="s">
        <v>346</v>
      </c>
      <c r="M428" s="188" t="s">
        <v>844</v>
      </c>
      <c r="N428" s="188"/>
      <c r="O428" s="190"/>
    </row>
    <row r="429" spans="1:15" s="174" customFormat="1">
      <c r="A429" s="187" t="s">
        <v>2791</v>
      </c>
      <c r="B429" s="188" t="s">
        <v>2792</v>
      </c>
      <c r="C429" s="189">
        <v>1</v>
      </c>
      <c r="D429" s="189"/>
      <c r="E429" s="189"/>
      <c r="F429" s="189"/>
      <c r="G429" s="189"/>
      <c r="H429" s="189"/>
      <c r="I429" s="189"/>
      <c r="J429" s="189"/>
      <c r="K429" s="189">
        <f t="shared" si="6"/>
        <v>1</v>
      </c>
      <c r="L429" s="188" t="s">
        <v>123</v>
      </c>
      <c r="M429" s="188" t="s">
        <v>847</v>
      </c>
      <c r="N429" s="188"/>
      <c r="O429" s="190"/>
    </row>
    <row r="430" spans="1:15" s="174" customFormat="1">
      <c r="A430" s="187" t="s">
        <v>2793</v>
      </c>
      <c r="B430" s="188" t="s">
        <v>2794</v>
      </c>
      <c r="C430" s="189"/>
      <c r="D430" s="189"/>
      <c r="E430" s="189">
        <v>1</v>
      </c>
      <c r="F430" s="189"/>
      <c r="G430" s="189"/>
      <c r="H430" s="189"/>
      <c r="I430" s="189"/>
      <c r="J430" s="189"/>
      <c r="K430" s="189">
        <f t="shared" si="6"/>
        <v>1</v>
      </c>
      <c r="L430" s="188" t="s">
        <v>123</v>
      </c>
      <c r="M430" s="188" t="s">
        <v>844</v>
      </c>
      <c r="N430" s="188"/>
      <c r="O430" s="190"/>
    </row>
    <row r="431" spans="1:15" s="174" customFormat="1">
      <c r="A431" s="187" t="s">
        <v>2795</v>
      </c>
      <c r="B431" s="188" t="s">
        <v>2796</v>
      </c>
      <c r="C431" s="189">
        <v>1</v>
      </c>
      <c r="D431" s="189"/>
      <c r="E431" s="189">
        <v>1</v>
      </c>
      <c r="F431" s="189"/>
      <c r="G431" s="189"/>
      <c r="H431" s="189"/>
      <c r="I431" s="189"/>
      <c r="J431" s="189"/>
      <c r="K431" s="189">
        <f t="shared" si="6"/>
        <v>2</v>
      </c>
      <c r="L431" s="188" t="s">
        <v>123</v>
      </c>
      <c r="M431" s="188" t="s">
        <v>847</v>
      </c>
      <c r="N431" s="188"/>
      <c r="O431" s="190"/>
    </row>
    <row r="432" spans="1:15" s="174" customFormat="1">
      <c r="A432" s="187" t="s">
        <v>2797</v>
      </c>
      <c r="B432" s="188" t="s">
        <v>2798</v>
      </c>
      <c r="C432" s="189">
        <v>1</v>
      </c>
      <c r="D432" s="189"/>
      <c r="E432" s="189"/>
      <c r="F432" s="189"/>
      <c r="G432" s="189"/>
      <c r="H432" s="189"/>
      <c r="I432" s="189"/>
      <c r="J432" s="189"/>
      <c r="K432" s="189">
        <f t="shared" si="6"/>
        <v>1</v>
      </c>
      <c r="L432" s="188" t="s">
        <v>123</v>
      </c>
      <c r="M432" s="188" t="s">
        <v>816</v>
      </c>
      <c r="N432" s="188"/>
      <c r="O432" s="190"/>
    </row>
    <row r="433" spans="1:15" s="174" customFormat="1">
      <c r="A433" s="187" t="s">
        <v>2799</v>
      </c>
      <c r="B433" s="188" t="s">
        <v>2800</v>
      </c>
      <c r="C433" s="189">
        <v>1</v>
      </c>
      <c r="D433" s="189"/>
      <c r="E433" s="189"/>
      <c r="F433" s="189"/>
      <c r="G433" s="189"/>
      <c r="H433" s="189"/>
      <c r="I433" s="189"/>
      <c r="J433" s="189"/>
      <c r="K433" s="189">
        <f t="shared" si="6"/>
        <v>1</v>
      </c>
      <c r="L433" s="188" t="s">
        <v>123</v>
      </c>
      <c r="M433" s="188" t="s">
        <v>816</v>
      </c>
      <c r="N433" s="188"/>
      <c r="O433" s="190"/>
    </row>
    <row r="434" spans="1:15" s="174" customFormat="1">
      <c r="A434" s="187" t="s">
        <v>2801</v>
      </c>
      <c r="B434" s="188" t="s">
        <v>2802</v>
      </c>
      <c r="C434" s="189"/>
      <c r="D434" s="189"/>
      <c r="E434" s="189"/>
      <c r="F434" s="189">
        <v>1</v>
      </c>
      <c r="G434" s="189"/>
      <c r="H434" s="189"/>
      <c r="I434" s="189"/>
      <c r="J434" s="189"/>
      <c r="K434" s="189">
        <f t="shared" si="6"/>
        <v>1</v>
      </c>
      <c r="L434" s="188" t="s">
        <v>136</v>
      </c>
      <c r="M434" s="188" t="s">
        <v>847</v>
      </c>
      <c r="N434" s="188"/>
      <c r="O434" s="190"/>
    </row>
    <row r="435" spans="1:15" s="174" customFormat="1">
      <c r="A435" s="187" t="s">
        <v>2803</v>
      </c>
      <c r="B435" s="188" t="s">
        <v>2804</v>
      </c>
      <c r="C435" s="189"/>
      <c r="D435" s="189">
        <v>1</v>
      </c>
      <c r="E435" s="189"/>
      <c r="F435" s="189"/>
      <c r="G435" s="189"/>
      <c r="H435" s="189"/>
      <c r="I435" s="189"/>
      <c r="J435" s="189"/>
      <c r="K435" s="189">
        <f t="shared" si="6"/>
        <v>1</v>
      </c>
      <c r="L435" s="188" t="s">
        <v>136</v>
      </c>
      <c r="M435" s="188" t="s">
        <v>816</v>
      </c>
      <c r="N435" s="188"/>
      <c r="O435" s="190"/>
    </row>
    <row r="436" spans="1:15" s="174" customFormat="1">
      <c r="A436" s="187" t="s">
        <v>2805</v>
      </c>
      <c r="B436" s="188" t="s">
        <v>2806</v>
      </c>
      <c r="C436" s="189"/>
      <c r="D436" s="189"/>
      <c r="E436" s="189"/>
      <c r="F436" s="189"/>
      <c r="G436" s="189"/>
      <c r="H436" s="189"/>
      <c r="I436" s="189">
        <v>1</v>
      </c>
      <c r="J436" s="189"/>
      <c r="K436" s="189">
        <f t="shared" si="6"/>
        <v>1</v>
      </c>
      <c r="L436" s="188" t="s">
        <v>136</v>
      </c>
      <c r="M436" s="188" t="s">
        <v>844</v>
      </c>
      <c r="N436" s="188"/>
      <c r="O436" s="190"/>
    </row>
    <row r="437" spans="1:15" s="174" customFormat="1">
      <c r="A437" s="187" t="s">
        <v>2807</v>
      </c>
      <c r="B437" s="188" t="s">
        <v>2808</v>
      </c>
      <c r="C437" s="189"/>
      <c r="D437" s="189"/>
      <c r="E437" s="189"/>
      <c r="F437" s="189">
        <v>1</v>
      </c>
      <c r="G437" s="189"/>
      <c r="H437" s="189"/>
      <c r="I437" s="189"/>
      <c r="J437" s="189"/>
      <c r="K437" s="189">
        <f t="shared" si="6"/>
        <v>1</v>
      </c>
      <c r="L437" s="188" t="s">
        <v>209</v>
      </c>
      <c r="M437" s="188" t="s">
        <v>885</v>
      </c>
      <c r="N437" s="188"/>
      <c r="O437" s="190"/>
    </row>
    <row r="438" spans="1:15" s="174" customFormat="1">
      <c r="A438" s="187" t="s">
        <v>2809</v>
      </c>
      <c r="B438" s="188" t="s">
        <v>2810</v>
      </c>
      <c r="C438" s="189"/>
      <c r="D438" s="189"/>
      <c r="E438" s="189">
        <v>1</v>
      </c>
      <c r="F438" s="189"/>
      <c r="G438" s="189">
        <v>1</v>
      </c>
      <c r="H438" s="189"/>
      <c r="I438" s="189"/>
      <c r="J438" s="189"/>
      <c r="K438" s="189">
        <f t="shared" si="6"/>
        <v>2</v>
      </c>
      <c r="L438" s="188" t="s">
        <v>209</v>
      </c>
      <c r="M438" s="188" t="s">
        <v>844</v>
      </c>
      <c r="N438" s="188"/>
      <c r="O438" s="190"/>
    </row>
    <row r="439" spans="1:15" s="174" customFormat="1">
      <c r="A439" s="187" t="s">
        <v>2811</v>
      </c>
      <c r="B439" s="188" t="s">
        <v>2812</v>
      </c>
      <c r="C439" s="189"/>
      <c r="D439" s="189"/>
      <c r="E439" s="189"/>
      <c r="F439" s="189"/>
      <c r="G439" s="189"/>
      <c r="H439" s="189"/>
      <c r="I439" s="189">
        <v>1</v>
      </c>
      <c r="J439" s="189"/>
      <c r="K439" s="189">
        <f t="shared" si="6"/>
        <v>1</v>
      </c>
      <c r="L439" s="188" t="s">
        <v>209</v>
      </c>
      <c r="M439" s="188" t="s">
        <v>827</v>
      </c>
      <c r="N439" s="188"/>
      <c r="O439" s="190"/>
    </row>
    <row r="440" spans="1:15" s="174" customFormat="1">
      <c r="A440" s="187" t="s">
        <v>2813</v>
      </c>
      <c r="B440" s="188" t="s">
        <v>2814</v>
      </c>
      <c r="C440" s="189"/>
      <c r="D440" s="189"/>
      <c r="E440" s="189">
        <v>1</v>
      </c>
      <c r="F440" s="189"/>
      <c r="G440" s="189"/>
      <c r="H440" s="189"/>
      <c r="I440" s="189"/>
      <c r="J440" s="189"/>
      <c r="K440" s="189">
        <f t="shared" si="6"/>
        <v>1</v>
      </c>
      <c r="L440" s="188" t="s">
        <v>209</v>
      </c>
      <c r="M440" s="188" t="s">
        <v>844</v>
      </c>
      <c r="N440" s="188"/>
      <c r="O440" s="190"/>
    </row>
    <row r="441" spans="1:15" s="174" customFormat="1">
      <c r="A441" s="187" t="s">
        <v>2815</v>
      </c>
      <c r="B441" s="188" t="s">
        <v>2816</v>
      </c>
      <c r="C441" s="189"/>
      <c r="D441" s="189"/>
      <c r="E441" s="189">
        <v>1</v>
      </c>
      <c r="F441" s="189"/>
      <c r="G441" s="189"/>
      <c r="H441" s="189"/>
      <c r="I441" s="189"/>
      <c r="J441" s="189"/>
      <c r="K441" s="189">
        <f t="shared" si="6"/>
        <v>1</v>
      </c>
      <c r="L441" s="188" t="s">
        <v>209</v>
      </c>
      <c r="M441" s="188" t="s">
        <v>844</v>
      </c>
      <c r="N441" s="188"/>
      <c r="O441" s="190"/>
    </row>
    <row r="442" spans="1:15" s="174" customFormat="1">
      <c r="A442" s="187" t="s">
        <v>2817</v>
      </c>
      <c r="B442" s="188" t="s">
        <v>2818</v>
      </c>
      <c r="C442" s="189"/>
      <c r="D442" s="189"/>
      <c r="E442" s="189">
        <v>1</v>
      </c>
      <c r="F442" s="189"/>
      <c r="G442" s="189"/>
      <c r="H442" s="189"/>
      <c r="I442" s="189"/>
      <c r="J442" s="189"/>
      <c r="K442" s="189">
        <f t="shared" si="6"/>
        <v>1</v>
      </c>
      <c r="L442" s="188" t="s">
        <v>209</v>
      </c>
      <c r="M442" s="188" t="s">
        <v>844</v>
      </c>
      <c r="N442" s="188"/>
      <c r="O442" s="190"/>
    </row>
    <row r="443" spans="1:15" s="174" customFormat="1">
      <c r="A443" s="187" t="s">
        <v>2819</v>
      </c>
      <c r="B443" s="188" t="s">
        <v>2820</v>
      </c>
      <c r="C443" s="189"/>
      <c r="D443" s="189"/>
      <c r="E443" s="189"/>
      <c r="F443" s="189"/>
      <c r="G443" s="189"/>
      <c r="H443" s="189"/>
      <c r="I443" s="189">
        <v>1</v>
      </c>
      <c r="J443" s="189"/>
      <c r="K443" s="189">
        <f t="shared" si="6"/>
        <v>1</v>
      </c>
      <c r="L443" s="188" t="s">
        <v>209</v>
      </c>
      <c r="M443" s="188" t="s">
        <v>2821</v>
      </c>
      <c r="N443" s="188"/>
      <c r="O443" s="190"/>
    </row>
    <row r="444" spans="1:15" s="174" customFormat="1">
      <c r="A444" s="187" t="s">
        <v>2822</v>
      </c>
      <c r="B444" s="188" t="s">
        <v>2823</v>
      </c>
      <c r="C444" s="189"/>
      <c r="D444" s="189"/>
      <c r="E444" s="189">
        <v>1</v>
      </c>
      <c r="F444" s="189"/>
      <c r="G444" s="189"/>
      <c r="H444" s="189"/>
      <c r="I444" s="189"/>
      <c r="J444" s="189"/>
      <c r="K444" s="189">
        <f t="shared" si="6"/>
        <v>1</v>
      </c>
      <c r="L444" s="188" t="s">
        <v>209</v>
      </c>
      <c r="M444" s="188" t="s">
        <v>844</v>
      </c>
      <c r="N444" s="188"/>
      <c r="O444" s="190"/>
    </row>
    <row r="445" spans="1:15" s="174" customFormat="1">
      <c r="A445" s="187" t="s">
        <v>2824</v>
      </c>
      <c r="B445" s="188" t="s">
        <v>2825</v>
      </c>
      <c r="C445" s="189"/>
      <c r="D445" s="189"/>
      <c r="E445" s="189">
        <v>1</v>
      </c>
      <c r="F445" s="189"/>
      <c r="G445" s="189"/>
      <c r="H445" s="189"/>
      <c r="I445" s="189"/>
      <c r="J445" s="189"/>
      <c r="K445" s="189">
        <f t="shared" si="6"/>
        <v>1</v>
      </c>
      <c r="L445" s="188" t="s">
        <v>209</v>
      </c>
      <c r="M445" s="188" t="s">
        <v>861</v>
      </c>
      <c r="N445" s="188"/>
      <c r="O445" s="190"/>
    </row>
    <row r="446" spans="1:15" s="174" customFormat="1">
      <c r="A446" s="187" t="s">
        <v>2826</v>
      </c>
      <c r="B446" s="188" t="s">
        <v>2827</v>
      </c>
      <c r="C446" s="189">
        <v>1</v>
      </c>
      <c r="D446" s="189"/>
      <c r="E446" s="189">
        <v>1</v>
      </c>
      <c r="F446" s="189"/>
      <c r="G446" s="189"/>
      <c r="H446" s="189"/>
      <c r="I446" s="189"/>
      <c r="J446" s="189"/>
      <c r="K446" s="189">
        <f t="shared" si="6"/>
        <v>2</v>
      </c>
      <c r="L446" s="188" t="s">
        <v>209</v>
      </c>
      <c r="M446" s="188" t="s">
        <v>844</v>
      </c>
      <c r="N446" s="188"/>
      <c r="O446" s="190"/>
    </row>
    <row r="447" spans="1:15" s="174" customFormat="1">
      <c r="A447" s="187" t="s">
        <v>2828</v>
      </c>
      <c r="B447" s="188" t="s">
        <v>2829</v>
      </c>
      <c r="C447" s="189"/>
      <c r="D447" s="189">
        <v>1</v>
      </c>
      <c r="E447" s="189">
        <v>1</v>
      </c>
      <c r="F447" s="189"/>
      <c r="G447" s="189"/>
      <c r="H447" s="189"/>
      <c r="I447" s="189"/>
      <c r="J447" s="189"/>
      <c r="K447" s="189">
        <f t="shared" si="6"/>
        <v>2</v>
      </c>
      <c r="L447" s="188" t="s">
        <v>209</v>
      </c>
      <c r="M447" s="188" t="s">
        <v>885</v>
      </c>
      <c r="N447" s="188"/>
      <c r="O447" s="190"/>
    </row>
    <row r="448" spans="1:15" s="174" customFormat="1">
      <c r="A448" s="187" t="s">
        <v>2830</v>
      </c>
      <c r="B448" s="188"/>
      <c r="C448" s="189"/>
      <c r="D448" s="189">
        <v>1</v>
      </c>
      <c r="E448" s="189">
        <v>1</v>
      </c>
      <c r="F448" s="189"/>
      <c r="G448" s="189"/>
      <c r="H448" s="189"/>
      <c r="I448" s="189"/>
      <c r="J448" s="189"/>
      <c r="K448" s="189">
        <f t="shared" si="6"/>
        <v>2</v>
      </c>
      <c r="L448" s="188" t="s">
        <v>209</v>
      </c>
      <c r="M448" s="188" t="s">
        <v>823</v>
      </c>
      <c r="N448" s="188"/>
      <c r="O448" s="190"/>
    </row>
    <row r="449" spans="1:15" s="174" customFormat="1">
      <c r="A449" s="187" t="s">
        <v>2831</v>
      </c>
      <c r="B449" s="188" t="s">
        <v>2832</v>
      </c>
      <c r="C449" s="189">
        <v>1</v>
      </c>
      <c r="D449" s="189"/>
      <c r="E449" s="189"/>
      <c r="F449" s="189"/>
      <c r="G449" s="189">
        <v>1</v>
      </c>
      <c r="H449" s="189"/>
      <c r="I449" s="189">
        <v>1</v>
      </c>
      <c r="J449" s="189"/>
      <c r="K449" s="189">
        <f t="shared" si="6"/>
        <v>3</v>
      </c>
      <c r="L449" s="188" t="s">
        <v>209</v>
      </c>
      <c r="M449" s="188" t="s">
        <v>844</v>
      </c>
      <c r="N449" s="188"/>
      <c r="O449" s="190"/>
    </row>
    <row r="450" spans="1:15" s="174" customFormat="1">
      <c r="A450" s="187" t="s">
        <v>2833</v>
      </c>
      <c r="B450" s="188" t="s">
        <v>2834</v>
      </c>
      <c r="C450" s="189"/>
      <c r="D450" s="189"/>
      <c r="E450" s="189">
        <v>1</v>
      </c>
      <c r="F450" s="189"/>
      <c r="G450" s="189"/>
      <c r="H450" s="189"/>
      <c r="I450" s="189"/>
      <c r="J450" s="189"/>
      <c r="K450" s="189">
        <f t="shared" si="6"/>
        <v>1</v>
      </c>
      <c r="L450" s="188" t="s">
        <v>209</v>
      </c>
      <c r="M450" s="188" t="s">
        <v>844</v>
      </c>
      <c r="N450" s="188"/>
      <c r="O450" s="190"/>
    </row>
    <row r="451" spans="1:15" s="174" customFormat="1">
      <c r="A451" s="187" t="s">
        <v>2835</v>
      </c>
      <c r="B451" s="188" t="s">
        <v>2836</v>
      </c>
      <c r="C451" s="189"/>
      <c r="D451" s="189"/>
      <c r="E451" s="189"/>
      <c r="F451" s="189"/>
      <c r="G451" s="189"/>
      <c r="H451" s="189"/>
      <c r="I451" s="189">
        <v>1</v>
      </c>
      <c r="J451" s="189"/>
      <c r="K451" s="189">
        <f t="shared" si="6"/>
        <v>1</v>
      </c>
      <c r="L451" s="188" t="s">
        <v>209</v>
      </c>
      <c r="M451" s="188" t="s">
        <v>844</v>
      </c>
      <c r="N451" s="188"/>
      <c r="O451" s="190"/>
    </row>
    <row r="452" spans="1:15" s="174" customFormat="1">
      <c r="A452" s="187" t="s">
        <v>2837</v>
      </c>
      <c r="B452" s="188" t="s">
        <v>2838</v>
      </c>
      <c r="C452" s="189"/>
      <c r="D452" s="189"/>
      <c r="E452" s="189"/>
      <c r="F452" s="189"/>
      <c r="G452" s="189"/>
      <c r="H452" s="189"/>
      <c r="I452" s="189">
        <v>1</v>
      </c>
      <c r="J452" s="189"/>
      <c r="K452" s="189">
        <f t="shared" si="6"/>
        <v>1</v>
      </c>
      <c r="L452" s="188" t="s">
        <v>209</v>
      </c>
      <c r="M452" s="188" t="s">
        <v>1182</v>
      </c>
      <c r="N452" s="188"/>
      <c r="O452" s="190"/>
    </row>
    <row r="453" spans="1:15" s="174" customFormat="1">
      <c r="A453" s="187" t="s">
        <v>2839</v>
      </c>
      <c r="B453" s="188" t="s">
        <v>2840</v>
      </c>
      <c r="C453" s="189"/>
      <c r="D453" s="189"/>
      <c r="E453" s="189">
        <v>1</v>
      </c>
      <c r="F453" s="189"/>
      <c r="G453" s="189"/>
      <c r="H453" s="189"/>
      <c r="I453" s="189"/>
      <c r="J453" s="189"/>
      <c r="K453" s="189">
        <f t="shared" si="6"/>
        <v>1</v>
      </c>
      <c r="L453" s="188" t="s">
        <v>209</v>
      </c>
      <c r="M453" s="188" t="s">
        <v>844</v>
      </c>
      <c r="N453" s="188"/>
      <c r="O453" s="190"/>
    </row>
    <row r="454" spans="1:15" s="174" customFormat="1">
      <c r="A454" s="187" t="s">
        <v>2841</v>
      </c>
      <c r="B454" s="188" t="s">
        <v>2842</v>
      </c>
      <c r="C454" s="189"/>
      <c r="D454" s="189"/>
      <c r="E454" s="189">
        <v>1</v>
      </c>
      <c r="F454" s="189"/>
      <c r="G454" s="189"/>
      <c r="H454" s="189"/>
      <c r="I454" s="189"/>
      <c r="J454" s="189"/>
      <c r="K454" s="189">
        <f t="shared" si="6"/>
        <v>1</v>
      </c>
      <c r="L454" s="188" t="s">
        <v>209</v>
      </c>
      <c r="M454" s="188" t="s">
        <v>844</v>
      </c>
      <c r="N454" s="188"/>
      <c r="O454" s="190"/>
    </row>
    <row r="455" spans="1:15" s="174" customFormat="1">
      <c r="A455" s="187" t="s">
        <v>2843</v>
      </c>
      <c r="B455" s="188" t="s">
        <v>2844</v>
      </c>
      <c r="C455" s="189"/>
      <c r="D455" s="189"/>
      <c r="E455" s="189">
        <v>1</v>
      </c>
      <c r="F455" s="189"/>
      <c r="G455" s="189"/>
      <c r="H455" s="189"/>
      <c r="I455" s="189"/>
      <c r="J455" s="189"/>
      <c r="K455" s="189">
        <f t="shared" si="6"/>
        <v>1</v>
      </c>
      <c r="L455" s="188" t="s">
        <v>209</v>
      </c>
      <c r="M455" s="188" t="s">
        <v>844</v>
      </c>
      <c r="N455" s="188"/>
      <c r="O455" s="190"/>
    </row>
    <row r="456" spans="1:15" s="174" customFormat="1">
      <c r="A456" s="187" t="s">
        <v>2845</v>
      </c>
      <c r="B456" s="188" t="s">
        <v>2844</v>
      </c>
      <c r="C456" s="189"/>
      <c r="D456" s="189"/>
      <c r="E456" s="189">
        <v>1</v>
      </c>
      <c r="F456" s="189"/>
      <c r="G456" s="189"/>
      <c r="H456" s="189"/>
      <c r="I456" s="189"/>
      <c r="J456" s="189"/>
      <c r="K456" s="189">
        <f t="shared" si="6"/>
        <v>1</v>
      </c>
      <c r="L456" s="188" t="s">
        <v>209</v>
      </c>
      <c r="M456" s="188" t="s">
        <v>1554</v>
      </c>
      <c r="N456" s="188"/>
      <c r="O456" s="190"/>
    </row>
    <row r="457" spans="1:15" s="174" customFormat="1">
      <c r="A457" s="187" t="s">
        <v>2846</v>
      </c>
      <c r="B457" s="188" t="s">
        <v>2847</v>
      </c>
      <c r="C457" s="189"/>
      <c r="D457" s="189"/>
      <c r="E457" s="189">
        <v>1</v>
      </c>
      <c r="F457" s="189"/>
      <c r="G457" s="189"/>
      <c r="H457" s="189"/>
      <c r="I457" s="189"/>
      <c r="J457" s="189"/>
      <c r="K457" s="189">
        <f t="shared" ref="K457:K520" si="7">SUM(C457:J457)</f>
        <v>1</v>
      </c>
      <c r="L457" s="188" t="s">
        <v>209</v>
      </c>
      <c r="M457" s="188" t="s">
        <v>844</v>
      </c>
      <c r="N457" s="188"/>
      <c r="O457" s="190"/>
    </row>
    <row r="458" spans="1:15" s="174" customFormat="1">
      <c r="A458" s="187" t="s">
        <v>2848</v>
      </c>
      <c r="B458" s="188" t="s">
        <v>2849</v>
      </c>
      <c r="C458" s="189"/>
      <c r="D458" s="189">
        <v>1</v>
      </c>
      <c r="E458" s="189"/>
      <c r="F458" s="189">
        <v>1</v>
      </c>
      <c r="G458" s="189"/>
      <c r="H458" s="189"/>
      <c r="I458" s="189"/>
      <c r="J458" s="189"/>
      <c r="K458" s="189">
        <f t="shared" si="7"/>
        <v>2</v>
      </c>
      <c r="L458" s="188" t="s">
        <v>209</v>
      </c>
      <c r="M458" s="188" t="s">
        <v>827</v>
      </c>
      <c r="N458" s="188"/>
      <c r="O458" s="190"/>
    </row>
    <row r="459" spans="1:15" s="174" customFormat="1">
      <c r="A459" s="187" t="s">
        <v>2850</v>
      </c>
      <c r="B459" s="188" t="s">
        <v>2851</v>
      </c>
      <c r="C459" s="189">
        <v>1</v>
      </c>
      <c r="D459" s="189"/>
      <c r="E459" s="189">
        <v>1</v>
      </c>
      <c r="F459" s="189"/>
      <c r="G459" s="189"/>
      <c r="H459" s="189"/>
      <c r="I459" s="189"/>
      <c r="J459" s="189"/>
      <c r="K459" s="189">
        <f t="shared" si="7"/>
        <v>2</v>
      </c>
      <c r="L459" s="188" t="s">
        <v>209</v>
      </c>
      <c r="M459" s="188" t="s">
        <v>861</v>
      </c>
      <c r="N459" s="188"/>
      <c r="O459" s="190"/>
    </row>
    <row r="460" spans="1:15" s="174" customFormat="1">
      <c r="A460" s="187" t="s">
        <v>2852</v>
      </c>
      <c r="B460" s="188"/>
      <c r="C460" s="189"/>
      <c r="D460" s="189">
        <v>1</v>
      </c>
      <c r="E460" s="189"/>
      <c r="F460" s="189"/>
      <c r="G460" s="189"/>
      <c r="H460" s="189"/>
      <c r="I460" s="189"/>
      <c r="J460" s="189"/>
      <c r="K460" s="189">
        <f t="shared" si="7"/>
        <v>1</v>
      </c>
      <c r="L460" s="188" t="s">
        <v>209</v>
      </c>
      <c r="M460" s="188" t="s">
        <v>816</v>
      </c>
      <c r="N460" s="188"/>
      <c r="O460" s="190"/>
    </row>
    <row r="461" spans="1:15" s="174" customFormat="1">
      <c r="A461" s="187" t="s">
        <v>2853</v>
      </c>
      <c r="B461" s="188" t="s">
        <v>2854</v>
      </c>
      <c r="C461" s="189"/>
      <c r="D461" s="189"/>
      <c r="E461" s="189"/>
      <c r="F461" s="189"/>
      <c r="G461" s="189"/>
      <c r="H461" s="189"/>
      <c r="I461" s="189">
        <v>1</v>
      </c>
      <c r="J461" s="189"/>
      <c r="K461" s="189">
        <f t="shared" si="7"/>
        <v>1</v>
      </c>
      <c r="L461" s="188" t="s">
        <v>209</v>
      </c>
      <c r="M461" s="188" t="s">
        <v>844</v>
      </c>
      <c r="N461" s="188"/>
      <c r="O461" s="190"/>
    </row>
    <row r="462" spans="1:15" s="174" customFormat="1">
      <c r="A462" s="187" t="s">
        <v>2855</v>
      </c>
      <c r="B462" s="188" t="s">
        <v>2856</v>
      </c>
      <c r="C462" s="189"/>
      <c r="D462" s="189"/>
      <c r="E462" s="189"/>
      <c r="F462" s="189"/>
      <c r="G462" s="189"/>
      <c r="H462" s="189"/>
      <c r="I462" s="189">
        <v>1</v>
      </c>
      <c r="J462" s="189"/>
      <c r="K462" s="189">
        <f t="shared" si="7"/>
        <v>1</v>
      </c>
      <c r="L462" s="188" t="s">
        <v>209</v>
      </c>
      <c r="M462" s="188" t="s">
        <v>844</v>
      </c>
      <c r="N462" s="188"/>
      <c r="O462" s="190"/>
    </row>
    <row r="463" spans="1:15" s="174" customFormat="1">
      <c r="A463" s="187" t="s">
        <v>2857</v>
      </c>
      <c r="B463" s="188" t="s">
        <v>2858</v>
      </c>
      <c r="C463" s="189"/>
      <c r="D463" s="189"/>
      <c r="E463" s="189"/>
      <c r="F463" s="189"/>
      <c r="G463" s="189"/>
      <c r="H463" s="189"/>
      <c r="I463" s="189">
        <v>1</v>
      </c>
      <c r="J463" s="189"/>
      <c r="K463" s="189">
        <f t="shared" si="7"/>
        <v>1</v>
      </c>
      <c r="L463" s="188" t="s">
        <v>209</v>
      </c>
      <c r="M463" s="188" t="s">
        <v>844</v>
      </c>
      <c r="N463" s="188"/>
      <c r="O463" s="190"/>
    </row>
    <row r="464" spans="1:15" s="174" customFormat="1">
      <c r="A464" s="187" t="s">
        <v>2859</v>
      </c>
      <c r="B464" s="188" t="s">
        <v>2860</v>
      </c>
      <c r="C464" s="189"/>
      <c r="D464" s="189"/>
      <c r="E464" s="189"/>
      <c r="F464" s="189"/>
      <c r="G464" s="189"/>
      <c r="H464" s="189"/>
      <c r="I464" s="189">
        <v>1</v>
      </c>
      <c r="J464" s="189"/>
      <c r="K464" s="189">
        <f t="shared" si="7"/>
        <v>1</v>
      </c>
      <c r="L464" s="188" t="s">
        <v>209</v>
      </c>
      <c r="M464" s="188" t="s">
        <v>844</v>
      </c>
      <c r="N464" s="188"/>
      <c r="O464" s="190"/>
    </row>
    <row r="465" spans="1:15" s="174" customFormat="1">
      <c r="A465" s="187" t="s">
        <v>2861</v>
      </c>
      <c r="B465" s="188" t="s">
        <v>2862</v>
      </c>
      <c r="C465" s="189"/>
      <c r="D465" s="189"/>
      <c r="E465" s="189"/>
      <c r="F465" s="189"/>
      <c r="G465" s="189"/>
      <c r="H465" s="189"/>
      <c r="I465" s="189">
        <v>1</v>
      </c>
      <c r="J465" s="189"/>
      <c r="K465" s="189">
        <f t="shared" si="7"/>
        <v>1</v>
      </c>
      <c r="L465" s="188" t="s">
        <v>209</v>
      </c>
      <c r="M465" s="188" t="s">
        <v>844</v>
      </c>
      <c r="N465" s="188"/>
      <c r="O465" s="190"/>
    </row>
    <row r="466" spans="1:15" s="174" customFormat="1">
      <c r="A466" s="187" t="s">
        <v>2863</v>
      </c>
      <c r="B466" s="188" t="s">
        <v>2864</v>
      </c>
      <c r="C466" s="189"/>
      <c r="D466" s="189"/>
      <c r="E466" s="189">
        <v>1</v>
      </c>
      <c r="F466" s="189"/>
      <c r="G466" s="189"/>
      <c r="H466" s="189"/>
      <c r="I466" s="189"/>
      <c r="J466" s="189"/>
      <c r="K466" s="189">
        <f t="shared" si="7"/>
        <v>1</v>
      </c>
      <c r="L466" s="188" t="s">
        <v>209</v>
      </c>
      <c r="M466" s="188" t="s">
        <v>844</v>
      </c>
      <c r="N466" s="188"/>
      <c r="O466" s="190"/>
    </row>
    <row r="467" spans="1:15" s="174" customFormat="1">
      <c r="A467" s="187" t="s">
        <v>2865</v>
      </c>
      <c r="B467" s="188" t="s">
        <v>2866</v>
      </c>
      <c r="C467" s="189"/>
      <c r="D467" s="189"/>
      <c r="E467" s="189">
        <v>1</v>
      </c>
      <c r="F467" s="189"/>
      <c r="G467" s="189"/>
      <c r="H467" s="189"/>
      <c r="I467" s="189"/>
      <c r="J467" s="189"/>
      <c r="K467" s="189">
        <f t="shared" si="7"/>
        <v>1</v>
      </c>
      <c r="L467" s="188" t="s">
        <v>209</v>
      </c>
      <c r="M467" s="188" t="s">
        <v>820</v>
      </c>
      <c r="N467" s="188"/>
      <c r="O467" s="190"/>
    </row>
    <row r="468" spans="1:15" s="174" customFormat="1">
      <c r="A468" s="187" t="s">
        <v>2867</v>
      </c>
      <c r="B468" s="188" t="s">
        <v>2868</v>
      </c>
      <c r="C468" s="189"/>
      <c r="D468" s="189"/>
      <c r="E468" s="189"/>
      <c r="F468" s="189"/>
      <c r="G468" s="189"/>
      <c r="H468" s="189"/>
      <c r="I468" s="189">
        <v>1</v>
      </c>
      <c r="J468" s="189"/>
      <c r="K468" s="189">
        <f t="shared" si="7"/>
        <v>1</v>
      </c>
      <c r="L468" s="188" t="s">
        <v>209</v>
      </c>
      <c r="M468" s="188" t="s">
        <v>1182</v>
      </c>
      <c r="N468" s="188"/>
      <c r="O468" s="190"/>
    </row>
    <row r="469" spans="1:15" s="174" customFormat="1">
      <c r="A469" s="187" t="s">
        <v>2869</v>
      </c>
      <c r="B469" s="188" t="s">
        <v>2870</v>
      </c>
      <c r="C469" s="189"/>
      <c r="D469" s="189"/>
      <c r="E469" s="189"/>
      <c r="F469" s="189"/>
      <c r="G469" s="189"/>
      <c r="H469" s="189"/>
      <c r="I469" s="189">
        <v>1</v>
      </c>
      <c r="J469" s="189"/>
      <c r="K469" s="189">
        <f t="shared" si="7"/>
        <v>1</v>
      </c>
      <c r="L469" s="188" t="s">
        <v>209</v>
      </c>
      <c r="M469" s="188" t="s">
        <v>861</v>
      </c>
      <c r="N469" s="188"/>
      <c r="O469" s="190"/>
    </row>
    <row r="470" spans="1:15" s="174" customFormat="1">
      <c r="A470" s="187" t="s">
        <v>2871</v>
      </c>
      <c r="B470" s="188" t="s">
        <v>2872</v>
      </c>
      <c r="C470" s="189"/>
      <c r="D470" s="189"/>
      <c r="E470" s="189"/>
      <c r="F470" s="189"/>
      <c r="G470" s="189">
        <v>1</v>
      </c>
      <c r="H470" s="189">
        <v>1</v>
      </c>
      <c r="I470" s="189"/>
      <c r="J470" s="189"/>
      <c r="K470" s="189">
        <f t="shared" si="7"/>
        <v>2</v>
      </c>
      <c r="L470" s="188" t="s">
        <v>209</v>
      </c>
      <c r="M470" s="188" t="s">
        <v>847</v>
      </c>
      <c r="N470" s="188"/>
      <c r="O470" s="190"/>
    </row>
    <row r="471" spans="1:15" s="174" customFormat="1">
      <c r="A471" s="187" t="s">
        <v>2873</v>
      </c>
      <c r="B471" s="188" t="s">
        <v>2874</v>
      </c>
      <c r="C471" s="189">
        <v>1</v>
      </c>
      <c r="D471" s="189"/>
      <c r="E471" s="189">
        <v>1</v>
      </c>
      <c r="F471" s="189"/>
      <c r="G471" s="189"/>
      <c r="H471" s="189"/>
      <c r="I471" s="189"/>
      <c r="J471" s="189"/>
      <c r="K471" s="189">
        <f t="shared" si="7"/>
        <v>2</v>
      </c>
      <c r="L471" s="188" t="s">
        <v>209</v>
      </c>
      <c r="M471" s="188" t="s">
        <v>2688</v>
      </c>
      <c r="N471" s="188"/>
      <c r="O471" s="190"/>
    </row>
    <row r="472" spans="1:15" s="174" customFormat="1">
      <c r="A472" s="187" t="s">
        <v>2875</v>
      </c>
      <c r="B472" s="188" t="s">
        <v>2876</v>
      </c>
      <c r="C472" s="189"/>
      <c r="D472" s="189"/>
      <c r="E472" s="189">
        <v>1</v>
      </c>
      <c r="F472" s="189"/>
      <c r="G472" s="189"/>
      <c r="H472" s="189"/>
      <c r="I472" s="189"/>
      <c r="J472" s="189"/>
      <c r="K472" s="189">
        <f t="shared" si="7"/>
        <v>1</v>
      </c>
      <c r="L472" s="188" t="s">
        <v>209</v>
      </c>
      <c r="M472" s="188" t="s">
        <v>844</v>
      </c>
      <c r="N472" s="188"/>
      <c r="O472" s="190"/>
    </row>
    <row r="473" spans="1:15" s="174" customFormat="1">
      <c r="A473" s="187" t="s">
        <v>2877</v>
      </c>
      <c r="B473" s="188" t="s">
        <v>2878</v>
      </c>
      <c r="C473" s="189"/>
      <c r="D473" s="189"/>
      <c r="E473" s="189"/>
      <c r="F473" s="189"/>
      <c r="G473" s="189"/>
      <c r="H473" s="189">
        <v>1</v>
      </c>
      <c r="I473" s="189">
        <v>1</v>
      </c>
      <c r="J473" s="189"/>
      <c r="K473" s="189">
        <f t="shared" si="7"/>
        <v>2</v>
      </c>
      <c r="L473" s="188" t="s">
        <v>209</v>
      </c>
      <c r="M473" s="188" t="s">
        <v>847</v>
      </c>
      <c r="N473" s="188"/>
      <c r="O473" s="190"/>
    </row>
    <row r="474" spans="1:15" s="174" customFormat="1">
      <c r="A474" s="187" t="s">
        <v>2879</v>
      </c>
      <c r="B474" s="188" t="s">
        <v>2880</v>
      </c>
      <c r="C474" s="189"/>
      <c r="D474" s="189"/>
      <c r="E474" s="189">
        <v>1</v>
      </c>
      <c r="F474" s="189"/>
      <c r="G474" s="189"/>
      <c r="H474" s="189"/>
      <c r="I474" s="189"/>
      <c r="J474" s="189"/>
      <c r="K474" s="189">
        <f t="shared" si="7"/>
        <v>1</v>
      </c>
      <c r="L474" s="188" t="s">
        <v>209</v>
      </c>
      <c r="M474" s="188" t="s">
        <v>844</v>
      </c>
      <c r="N474" s="188"/>
      <c r="O474" s="190"/>
    </row>
    <row r="475" spans="1:15" s="174" customFormat="1">
      <c r="A475" s="187" t="s">
        <v>2881</v>
      </c>
      <c r="B475" s="188" t="s">
        <v>2882</v>
      </c>
      <c r="C475" s="189"/>
      <c r="D475" s="189"/>
      <c r="E475" s="189"/>
      <c r="F475" s="189"/>
      <c r="G475" s="189">
        <v>1</v>
      </c>
      <c r="H475" s="189"/>
      <c r="I475" s="189">
        <v>1</v>
      </c>
      <c r="J475" s="189"/>
      <c r="K475" s="189">
        <f t="shared" si="7"/>
        <v>2</v>
      </c>
      <c r="L475" s="188" t="s">
        <v>209</v>
      </c>
      <c r="M475" s="188" t="s">
        <v>844</v>
      </c>
      <c r="N475" s="188"/>
      <c r="O475" s="190"/>
    </row>
    <row r="476" spans="1:15" s="174" customFormat="1">
      <c r="A476" s="187" t="s">
        <v>2883</v>
      </c>
      <c r="B476" s="188" t="s">
        <v>2884</v>
      </c>
      <c r="C476" s="189"/>
      <c r="D476" s="189"/>
      <c r="E476" s="189"/>
      <c r="F476" s="189"/>
      <c r="G476" s="189"/>
      <c r="H476" s="189"/>
      <c r="I476" s="189">
        <v>1</v>
      </c>
      <c r="J476" s="189"/>
      <c r="K476" s="189">
        <f t="shared" si="7"/>
        <v>1</v>
      </c>
      <c r="L476" s="188" t="s">
        <v>209</v>
      </c>
      <c r="M476" s="188" t="s">
        <v>823</v>
      </c>
      <c r="N476" s="188"/>
      <c r="O476" s="190"/>
    </row>
    <row r="477" spans="1:15" s="174" customFormat="1">
      <c r="A477" s="187" t="s">
        <v>2885</v>
      </c>
      <c r="B477" s="188" t="s">
        <v>2886</v>
      </c>
      <c r="C477" s="189"/>
      <c r="D477" s="189"/>
      <c r="E477" s="189">
        <v>1</v>
      </c>
      <c r="F477" s="189"/>
      <c r="G477" s="189"/>
      <c r="H477" s="189"/>
      <c r="I477" s="189"/>
      <c r="J477" s="189"/>
      <c r="K477" s="189">
        <f t="shared" si="7"/>
        <v>1</v>
      </c>
      <c r="L477" s="188" t="s">
        <v>209</v>
      </c>
      <c r="M477" s="188" t="s">
        <v>844</v>
      </c>
      <c r="N477" s="188"/>
      <c r="O477" s="190"/>
    </row>
    <row r="478" spans="1:15" s="174" customFormat="1">
      <c r="A478" s="187" t="s">
        <v>2887</v>
      </c>
      <c r="B478" s="188" t="s">
        <v>2888</v>
      </c>
      <c r="C478" s="189"/>
      <c r="D478" s="189"/>
      <c r="E478" s="189">
        <v>1</v>
      </c>
      <c r="F478" s="189"/>
      <c r="G478" s="189"/>
      <c r="H478" s="189"/>
      <c r="I478" s="189"/>
      <c r="J478" s="189"/>
      <c r="K478" s="189">
        <f t="shared" si="7"/>
        <v>1</v>
      </c>
      <c r="L478" s="188" t="s">
        <v>209</v>
      </c>
      <c r="M478" s="188" t="s">
        <v>861</v>
      </c>
      <c r="N478" s="188"/>
      <c r="O478" s="190"/>
    </row>
    <row r="479" spans="1:15" s="174" customFormat="1">
      <c r="A479" s="187" t="s">
        <v>2889</v>
      </c>
      <c r="B479" s="188" t="s">
        <v>2890</v>
      </c>
      <c r="C479" s="189"/>
      <c r="D479" s="189"/>
      <c r="E479" s="189"/>
      <c r="F479" s="189"/>
      <c r="G479" s="189"/>
      <c r="H479" s="189"/>
      <c r="I479" s="189">
        <v>1</v>
      </c>
      <c r="J479" s="189"/>
      <c r="K479" s="189">
        <f t="shared" si="7"/>
        <v>1</v>
      </c>
      <c r="L479" s="188" t="s">
        <v>209</v>
      </c>
      <c r="M479" s="188" t="s">
        <v>844</v>
      </c>
      <c r="N479" s="188"/>
      <c r="O479" s="190"/>
    </row>
    <row r="480" spans="1:15" s="174" customFormat="1">
      <c r="A480" s="187" t="s">
        <v>2891</v>
      </c>
      <c r="B480" s="188" t="s">
        <v>2892</v>
      </c>
      <c r="C480" s="189">
        <v>1</v>
      </c>
      <c r="D480" s="189"/>
      <c r="E480" s="189">
        <v>1</v>
      </c>
      <c r="F480" s="189"/>
      <c r="G480" s="189"/>
      <c r="H480" s="189"/>
      <c r="I480" s="189"/>
      <c r="J480" s="189"/>
      <c r="K480" s="189">
        <f t="shared" si="7"/>
        <v>2</v>
      </c>
      <c r="L480" s="188" t="s">
        <v>209</v>
      </c>
      <c r="M480" s="188" t="s">
        <v>844</v>
      </c>
      <c r="N480" s="188"/>
      <c r="O480" s="190"/>
    </row>
    <row r="481" spans="1:15" s="174" customFormat="1">
      <c r="A481" s="187" t="s">
        <v>2893</v>
      </c>
      <c r="B481" s="188" t="s">
        <v>2894</v>
      </c>
      <c r="C481" s="189"/>
      <c r="D481" s="189"/>
      <c r="E481" s="189"/>
      <c r="F481" s="189"/>
      <c r="G481" s="189"/>
      <c r="H481" s="189"/>
      <c r="I481" s="189">
        <v>1</v>
      </c>
      <c r="J481" s="189"/>
      <c r="K481" s="189">
        <f t="shared" si="7"/>
        <v>1</v>
      </c>
      <c r="L481" s="188" t="s">
        <v>209</v>
      </c>
      <c r="M481" s="188" t="s">
        <v>1182</v>
      </c>
      <c r="N481" s="188"/>
      <c r="O481" s="190"/>
    </row>
    <row r="482" spans="1:15" s="174" customFormat="1">
      <c r="A482" s="187" t="s">
        <v>2895</v>
      </c>
      <c r="B482" s="188" t="s">
        <v>2812</v>
      </c>
      <c r="C482" s="189">
        <v>1</v>
      </c>
      <c r="D482" s="189"/>
      <c r="E482" s="189"/>
      <c r="F482" s="189"/>
      <c r="G482" s="189"/>
      <c r="H482" s="189"/>
      <c r="I482" s="189">
        <v>1</v>
      </c>
      <c r="J482" s="189"/>
      <c r="K482" s="189">
        <f t="shared" si="7"/>
        <v>2</v>
      </c>
      <c r="L482" s="188" t="s">
        <v>209</v>
      </c>
      <c r="M482" s="188" t="s">
        <v>844</v>
      </c>
      <c r="N482" s="188"/>
      <c r="O482" s="190"/>
    </row>
    <row r="483" spans="1:15" s="174" customFormat="1">
      <c r="A483" s="187" t="s">
        <v>2896</v>
      </c>
      <c r="B483" s="188" t="s">
        <v>2897</v>
      </c>
      <c r="C483" s="189"/>
      <c r="D483" s="189">
        <v>1</v>
      </c>
      <c r="E483" s="189"/>
      <c r="F483" s="189"/>
      <c r="G483" s="189"/>
      <c r="H483" s="189"/>
      <c r="I483" s="189"/>
      <c r="J483" s="189"/>
      <c r="K483" s="189">
        <f t="shared" si="7"/>
        <v>1</v>
      </c>
      <c r="L483" s="188" t="s">
        <v>209</v>
      </c>
      <c r="M483" s="188" t="s">
        <v>823</v>
      </c>
      <c r="N483" s="188"/>
      <c r="O483" s="190"/>
    </row>
    <row r="484" spans="1:15" s="174" customFormat="1">
      <c r="A484" s="187" t="s">
        <v>2898</v>
      </c>
      <c r="B484" s="188" t="s">
        <v>2899</v>
      </c>
      <c r="C484" s="189"/>
      <c r="D484" s="189"/>
      <c r="E484" s="189"/>
      <c r="F484" s="189"/>
      <c r="G484" s="189"/>
      <c r="H484" s="189"/>
      <c r="I484" s="189">
        <v>1</v>
      </c>
      <c r="J484" s="189"/>
      <c r="K484" s="189">
        <f t="shared" si="7"/>
        <v>1</v>
      </c>
      <c r="L484" s="188" t="s">
        <v>209</v>
      </c>
      <c r="M484" s="188" t="s">
        <v>844</v>
      </c>
      <c r="N484" s="188"/>
      <c r="O484" s="190"/>
    </row>
    <row r="485" spans="1:15" s="174" customFormat="1">
      <c r="A485" s="187" t="s">
        <v>2900</v>
      </c>
      <c r="B485" s="188" t="s">
        <v>2901</v>
      </c>
      <c r="C485" s="189"/>
      <c r="D485" s="189"/>
      <c r="E485" s="189">
        <v>1</v>
      </c>
      <c r="F485" s="189"/>
      <c r="G485" s="189"/>
      <c r="H485" s="189"/>
      <c r="I485" s="189"/>
      <c r="J485" s="189"/>
      <c r="K485" s="189">
        <f t="shared" si="7"/>
        <v>1</v>
      </c>
      <c r="L485" s="188" t="s">
        <v>209</v>
      </c>
      <c r="M485" s="188" t="s">
        <v>820</v>
      </c>
      <c r="N485" s="188"/>
      <c r="O485" s="190"/>
    </row>
    <row r="486" spans="1:15" s="174" customFormat="1">
      <c r="A486" s="187" t="s">
        <v>2902</v>
      </c>
      <c r="B486" s="188" t="s">
        <v>2903</v>
      </c>
      <c r="C486" s="189"/>
      <c r="D486" s="189"/>
      <c r="E486" s="189">
        <v>1</v>
      </c>
      <c r="F486" s="189"/>
      <c r="G486" s="189">
        <v>1</v>
      </c>
      <c r="H486" s="189"/>
      <c r="I486" s="189"/>
      <c r="J486" s="189"/>
      <c r="K486" s="189">
        <f t="shared" si="7"/>
        <v>2</v>
      </c>
      <c r="L486" s="188" t="s">
        <v>209</v>
      </c>
      <c r="M486" s="188" t="s">
        <v>2362</v>
      </c>
      <c r="N486" s="188"/>
      <c r="O486" s="190"/>
    </row>
    <row r="487" spans="1:15" s="174" customFormat="1">
      <c r="A487" s="187" t="s">
        <v>2904</v>
      </c>
      <c r="B487" s="188" t="s">
        <v>2905</v>
      </c>
      <c r="C487" s="189"/>
      <c r="D487" s="189"/>
      <c r="E487" s="189"/>
      <c r="F487" s="189"/>
      <c r="G487" s="189"/>
      <c r="H487" s="189"/>
      <c r="I487" s="189">
        <v>1</v>
      </c>
      <c r="J487" s="189"/>
      <c r="K487" s="189">
        <f t="shared" si="7"/>
        <v>1</v>
      </c>
      <c r="L487" s="188" t="s">
        <v>209</v>
      </c>
      <c r="M487" s="188" t="s">
        <v>844</v>
      </c>
      <c r="N487" s="188"/>
      <c r="O487" s="190"/>
    </row>
    <row r="488" spans="1:15" s="174" customFormat="1">
      <c r="A488" s="187" t="s">
        <v>2906</v>
      </c>
      <c r="B488" s="188" t="s">
        <v>2907</v>
      </c>
      <c r="C488" s="189"/>
      <c r="D488" s="189"/>
      <c r="E488" s="189"/>
      <c r="F488" s="189"/>
      <c r="G488" s="189"/>
      <c r="H488" s="189">
        <v>1</v>
      </c>
      <c r="I488" s="189">
        <v>1</v>
      </c>
      <c r="J488" s="189"/>
      <c r="K488" s="189">
        <f t="shared" si="7"/>
        <v>2</v>
      </c>
      <c r="L488" s="188" t="s">
        <v>209</v>
      </c>
      <c r="M488" s="188" t="s">
        <v>816</v>
      </c>
      <c r="N488" s="188"/>
      <c r="O488" s="190"/>
    </row>
    <row r="489" spans="1:15" s="174" customFormat="1">
      <c r="A489" s="187" t="s">
        <v>2908</v>
      </c>
      <c r="B489" s="188" t="s">
        <v>2909</v>
      </c>
      <c r="C489" s="189"/>
      <c r="D489" s="189"/>
      <c r="E489" s="189">
        <v>1</v>
      </c>
      <c r="F489" s="189"/>
      <c r="G489" s="189"/>
      <c r="H489" s="189"/>
      <c r="I489" s="189"/>
      <c r="J489" s="189"/>
      <c r="K489" s="189">
        <f t="shared" si="7"/>
        <v>1</v>
      </c>
      <c r="L489" s="188" t="s">
        <v>209</v>
      </c>
      <c r="M489" s="188" t="s">
        <v>844</v>
      </c>
      <c r="N489" s="188"/>
      <c r="O489" s="190"/>
    </row>
    <row r="490" spans="1:15" s="174" customFormat="1">
      <c r="A490" s="187" t="s">
        <v>2910</v>
      </c>
      <c r="B490" s="188" t="s">
        <v>2911</v>
      </c>
      <c r="C490" s="189"/>
      <c r="D490" s="189"/>
      <c r="E490" s="189">
        <v>1</v>
      </c>
      <c r="F490" s="189"/>
      <c r="G490" s="189"/>
      <c r="H490" s="189"/>
      <c r="I490" s="189">
        <v>1</v>
      </c>
      <c r="J490" s="189"/>
      <c r="K490" s="189">
        <f t="shared" si="7"/>
        <v>2</v>
      </c>
      <c r="L490" s="188" t="s">
        <v>209</v>
      </c>
      <c r="M490" s="188" t="s">
        <v>861</v>
      </c>
      <c r="N490" s="188"/>
      <c r="O490" s="190"/>
    </row>
    <row r="491" spans="1:15" s="174" customFormat="1">
      <c r="A491" s="187" t="s">
        <v>2912</v>
      </c>
      <c r="B491" s="188" t="s">
        <v>2913</v>
      </c>
      <c r="C491" s="189">
        <v>1</v>
      </c>
      <c r="D491" s="189"/>
      <c r="E491" s="189">
        <v>1</v>
      </c>
      <c r="F491" s="189"/>
      <c r="G491" s="189"/>
      <c r="H491" s="189"/>
      <c r="I491" s="189"/>
      <c r="J491" s="189"/>
      <c r="K491" s="189">
        <f t="shared" si="7"/>
        <v>2</v>
      </c>
      <c r="L491" s="188" t="s">
        <v>209</v>
      </c>
      <c r="M491" s="188" t="s">
        <v>844</v>
      </c>
      <c r="N491" s="188"/>
      <c r="O491" s="190"/>
    </row>
    <row r="492" spans="1:15" s="174" customFormat="1">
      <c r="A492" s="187" t="s">
        <v>2914</v>
      </c>
      <c r="B492" s="188" t="s">
        <v>2915</v>
      </c>
      <c r="C492" s="189"/>
      <c r="D492" s="189"/>
      <c r="E492" s="189"/>
      <c r="F492" s="189"/>
      <c r="G492" s="189"/>
      <c r="H492" s="189"/>
      <c r="I492" s="189">
        <v>1</v>
      </c>
      <c r="J492" s="189"/>
      <c r="K492" s="189">
        <f t="shared" si="7"/>
        <v>1</v>
      </c>
      <c r="L492" s="188" t="s">
        <v>209</v>
      </c>
      <c r="M492" s="188" t="s">
        <v>861</v>
      </c>
      <c r="N492" s="188"/>
      <c r="O492" s="190"/>
    </row>
    <row r="493" spans="1:15" s="174" customFormat="1">
      <c r="A493" s="187" t="s">
        <v>2916</v>
      </c>
      <c r="B493" s="188" t="s">
        <v>2917</v>
      </c>
      <c r="C493" s="189"/>
      <c r="D493" s="189"/>
      <c r="E493" s="189">
        <v>1</v>
      </c>
      <c r="F493" s="189"/>
      <c r="G493" s="189"/>
      <c r="H493" s="189"/>
      <c r="I493" s="189"/>
      <c r="J493" s="189"/>
      <c r="K493" s="189">
        <f t="shared" si="7"/>
        <v>1</v>
      </c>
      <c r="L493" s="188" t="s">
        <v>209</v>
      </c>
      <c r="M493" s="188" t="s">
        <v>844</v>
      </c>
      <c r="N493" s="188"/>
      <c r="O493" s="190"/>
    </row>
    <row r="494" spans="1:15" s="174" customFormat="1">
      <c r="A494" s="187" t="s">
        <v>2918</v>
      </c>
      <c r="B494" s="188" t="s">
        <v>2919</v>
      </c>
      <c r="C494" s="189"/>
      <c r="D494" s="189"/>
      <c r="E494" s="189"/>
      <c r="F494" s="189"/>
      <c r="G494" s="189"/>
      <c r="H494" s="189"/>
      <c r="I494" s="189">
        <v>1</v>
      </c>
      <c r="J494" s="189"/>
      <c r="K494" s="189">
        <f t="shared" si="7"/>
        <v>1</v>
      </c>
      <c r="L494" s="188" t="s">
        <v>209</v>
      </c>
      <c r="M494" s="188" t="s">
        <v>844</v>
      </c>
      <c r="N494" s="188"/>
      <c r="O494" s="190"/>
    </row>
    <row r="495" spans="1:15" s="174" customFormat="1">
      <c r="A495" s="187" t="s">
        <v>2920</v>
      </c>
      <c r="B495" s="188" t="s">
        <v>2921</v>
      </c>
      <c r="C495" s="189">
        <v>1</v>
      </c>
      <c r="D495" s="189"/>
      <c r="E495" s="189"/>
      <c r="F495" s="189"/>
      <c r="G495" s="189"/>
      <c r="H495" s="189"/>
      <c r="I495" s="189">
        <v>1</v>
      </c>
      <c r="J495" s="189"/>
      <c r="K495" s="189">
        <f t="shared" si="7"/>
        <v>2</v>
      </c>
      <c r="L495" s="188" t="s">
        <v>209</v>
      </c>
      <c r="M495" s="188" t="s">
        <v>844</v>
      </c>
      <c r="N495" s="188"/>
      <c r="O495" s="190"/>
    </row>
    <row r="496" spans="1:15" s="174" customFormat="1">
      <c r="A496" s="187" t="s">
        <v>2922</v>
      </c>
      <c r="B496" s="188" t="s">
        <v>2923</v>
      </c>
      <c r="C496" s="189">
        <v>1</v>
      </c>
      <c r="D496" s="189"/>
      <c r="E496" s="189">
        <v>1</v>
      </c>
      <c r="F496" s="189"/>
      <c r="G496" s="189"/>
      <c r="H496" s="189"/>
      <c r="I496" s="189"/>
      <c r="J496" s="189"/>
      <c r="K496" s="189">
        <f t="shared" si="7"/>
        <v>2</v>
      </c>
      <c r="L496" s="188" t="s">
        <v>360</v>
      </c>
      <c r="M496" s="188" t="s">
        <v>861</v>
      </c>
      <c r="N496" s="188"/>
      <c r="O496" s="190"/>
    </row>
    <row r="497" spans="1:15" s="174" customFormat="1">
      <c r="A497" s="187" t="s">
        <v>2924</v>
      </c>
      <c r="B497" s="188" t="s">
        <v>2925</v>
      </c>
      <c r="C497" s="189"/>
      <c r="D497" s="189"/>
      <c r="E497" s="189"/>
      <c r="F497" s="189"/>
      <c r="G497" s="189">
        <v>1</v>
      </c>
      <c r="H497" s="189"/>
      <c r="I497" s="189"/>
      <c r="J497" s="189"/>
      <c r="K497" s="189">
        <f t="shared" si="7"/>
        <v>1</v>
      </c>
      <c r="L497" s="188" t="s">
        <v>123</v>
      </c>
      <c r="M497" s="188" t="s">
        <v>847</v>
      </c>
      <c r="N497" s="188"/>
      <c r="O497" s="190"/>
    </row>
    <row r="498" spans="1:15" s="174" customFormat="1">
      <c r="A498" s="187" t="s">
        <v>2926</v>
      </c>
      <c r="B498" s="188"/>
      <c r="C498" s="189"/>
      <c r="D498" s="189">
        <v>1</v>
      </c>
      <c r="E498" s="189"/>
      <c r="F498" s="189"/>
      <c r="G498" s="189"/>
      <c r="H498" s="189"/>
      <c r="I498" s="189"/>
      <c r="J498" s="189"/>
      <c r="K498" s="189">
        <f t="shared" si="7"/>
        <v>1</v>
      </c>
      <c r="L498" s="188" t="s">
        <v>617</v>
      </c>
      <c r="M498" s="188" t="s">
        <v>885</v>
      </c>
      <c r="N498" s="188"/>
      <c r="O498" s="190"/>
    </row>
    <row r="499" spans="1:15" s="174" customFormat="1">
      <c r="A499" s="187" t="s">
        <v>2927</v>
      </c>
      <c r="B499" s="188" t="s">
        <v>2928</v>
      </c>
      <c r="C499" s="189"/>
      <c r="D499" s="189">
        <v>1</v>
      </c>
      <c r="E499" s="189"/>
      <c r="F499" s="189"/>
      <c r="G499" s="189"/>
      <c r="H499" s="189"/>
      <c r="I499" s="189"/>
      <c r="J499" s="189"/>
      <c r="K499" s="189">
        <f t="shared" si="7"/>
        <v>1</v>
      </c>
      <c r="L499" s="188" t="s">
        <v>617</v>
      </c>
      <c r="M499" s="188" t="s">
        <v>847</v>
      </c>
      <c r="N499" s="188"/>
      <c r="O499" s="190"/>
    </row>
    <row r="500" spans="1:15" s="174" customFormat="1">
      <c r="A500" s="187" t="s">
        <v>2929</v>
      </c>
      <c r="B500" s="188" t="s">
        <v>2930</v>
      </c>
      <c r="C500" s="189">
        <v>1</v>
      </c>
      <c r="D500" s="189"/>
      <c r="E500" s="189"/>
      <c r="F500" s="189">
        <v>1</v>
      </c>
      <c r="G500" s="189"/>
      <c r="H500" s="189"/>
      <c r="I500" s="189"/>
      <c r="J500" s="189"/>
      <c r="K500" s="189">
        <f t="shared" si="7"/>
        <v>2</v>
      </c>
      <c r="L500" s="188" t="s">
        <v>617</v>
      </c>
      <c r="M500" s="188" t="s">
        <v>885</v>
      </c>
      <c r="N500" s="188" t="s">
        <v>903</v>
      </c>
      <c r="O500" s="190"/>
    </row>
    <row r="501" spans="1:15" s="174" customFormat="1">
      <c r="A501" s="187" t="s">
        <v>2931</v>
      </c>
      <c r="B501" s="188" t="s">
        <v>2932</v>
      </c>
      <c r="C501" s="189"/>
      <c r="D501" s="189"/>
      <c r="E501" s="189">
        <v>1</v>
      </c>
      <c r="F501" s="189"/>
      <c r="G501" s="189"/>
      <c r="H501" s="189"/>
      <c r="I501" s="189"/>
      <c r="J501" s="189"/>
      <c r="K501" s="189">
        <f t="shared" si="7"/>
        <v>1</v>
      </c>
      <c r="L501" s="188" t="s">
        <v>617</v>
      </c>
      <c r="M501" s="188" t="s">
        <v>827</v>
      </c>
      <c r="N501" s="188"/>
      <c r="O501" s="190"/>
    </row>
    <row r="502" spans="1:15" s="174" customFormat="1">
      <c r="A502" s="187" t="s">
        <v>2933</v>
      </c>
      <c r="B502" s="188" t="s">
        <v>2934</v>
      </c>
      <c r="C502" s="189">
        <v>1</v>
      </c>
      <c r="D502" s="189">
        <v>1</v>
      </c>
      <c r="E502" s="189"/>
      <c r="F502" s="189"/>
      <c r="G502" s="189"/>
      <c r="H502" s="189"/>
      <c r="I502" s="189"/>
      <c r="J502" s="189"/>
      <c r="K502" s="189">
        <f t="shared" si="7"/>
        <v>2</v>
      </c>
      <c r="L502" s="188" t="s">
        <v>617</v>
      </c>
      <c r="M502" s="188" t="s">
        <v>816</v>
      </c>
      <c r="N502" s="188"/>
      <c r="O502" s="190"/>
    </row>
    <row r="503" spans="1:15" s="174" customFormat="1">
      <c r="A503" s="187" t="s">
        <v>2935</v>
      </c>
      <c r="B503" s="188" t="s">
        <v>2936</v>
      </c>
      <c r="C503" s="189">
        <v>1</v>
      </c>
      <c r="D503" s="189"/>
      <c r="E503" s="189"/>
      <c r="F503" s="189"/>
      <c r="G503" s="189"/>
      <c r="H503" s="189"/>
      <c r="I503" s="189"/>
      <c r="J503" s="189"/>
      <c r="K503" s="189">
        <f t="shared" si="7"/>
        <v>1</v>
      </c>
      <c r="L503" s="188" t="s">
        <v>617</v>
      </c>
      <c r="M503" s="188" t="s">
        <v>816</v>
      </c>
      <c r="N503" s="188" t="s">
        <v>828</v>
      </c>
      <c r="O503" s="190"/>
    </row>
    <row r="504" spans="1:15" s="174" customFormat="1">
      <c r="A504" s="187" t="s">
        <v>2937</v>
      </c>
      <c r="B504" s="188" t="s">
        <v>2938</v>
      </c>
      <c r="C504" s="189">
        <v>1</v>
      </c>
      <c r="D504" s="189"/>
      <c r="E504" s="189"/>
      <c r="F504" s="189"/>
      <c r="G504" s="189"/>
      <c r="H504" s="189"/>
      <c r="I504" s="189"/>
      <c r="J504" s="189"/>
      <c r="K504" s="189">
        <f t="shared" si="7"/>
        <v>1</v>
      </c>
      <c r="L504" s="188" t="s">
        <v>617</v>
      </c>
      <c r="M504" s="188" t="s">
        <v>816</v>
      </c>
      <c r="N504" s="188"/>
      <c r="O504" s="190"/>
    </row>
    <row r="505" spans="1:15" s="174" customFormat="1">
      <c r="A505" s="187" t="s">
        <v>2939</v>
      </c>
      <c r="B505" s="188" t="s">
        <v>2940</v>
      </c>
      <c r="C505" s="189"/>
      <c r="D505" s="189"/>
      <c r="E505" s="189">
        <v>1</v>
      </c>
      <c r="F505" s="189"/>
      <c r="G505" s="189"/>
      <c r="H505" s="189"/>
      <c r="I505" s="189"/>
      <c r="J505" s="189"/>
      <c r="K505" s="189">
        <f t="shared" si="7"/>
        <v>1</v>
      </c>
      <c r="L505" s="188" t="s">
        <v>617</v>
      </c>
      <c r="M505" s="188" t="s">
        <v>885</v>
      </c>
      <c r="N505" s="188" t="s">
        <v>1168</v>
      </c>
      <c r="O505" s="190"/>
    </row>
    <row r="506" spans="1:15" s="174" customFormat="1">
      <c r="A506" s="187" t="s">
        <v>2941</v>
      </c>
      <c r="B506" s="188" t="s">
        <v>2942</v>
      </c>
      <c r="C506" s="189">
        <v>1</v>
      </c>
      <c r="D506" s="189"/>
      <c r="E506" s="189"/>
      <c r="F506" s="189"/>
      <c r="G506" s="189"/>
      <c r="H506" s="189"/>
      <c r="I506" s="189">
        <v>1</v>
      </c>
      <c r="J506" s="189"/>
      <c r="K506" s="189">
        <f t="shared" si="7"/>
        <v>2</v>
      </c>
      <c r="L506" s="188" t="s">
        <v>617</v>
      </c>
      <c r="M506" s="188" t="s">
        <v>2676</v>
      </c>
      <c r="N506" s="188"/>
      <c r="O506" s="190"/>
    </row>
    <row r="507" spans="1:15" s="174" customFormat="1">
      <c r="A507" s="187" t="s">
        <v>2943</v>
      </c>
      <c r="B507" s="188" t="s">
        <v>2944</v>
      </c>
      <c r="C507" s="189">
        <v>1</v>
      </c>
      <c r="D507" s="189">
        <v>1</v>
      </c>
      <c r="E507" s="189"/>
      <c r="F507" s="189"/>
      <c r="G507" s="189"/>
      <c r="H507" s="189"/>
      <c r="I507" s="189"/>
      <c r="J507" s="189"/>
      <c r="K507" s="189">
        <f t="shared" si="7"/>
        <v>2</v>
      </c>
      <c r="L507" s="188" t="s">
        <v>617</v>
      </c>
      <c r="M507" s="188" t="s">
        <v>816</v>
      </c>
      <c r="N507" s="188"/>
      <c r="O507" s="190"/>
    </row>
    <row r="508" spans="1:15" s="174" customFormat="1">
      <c r="A508" s="187" t="s">
        <v>2945</v>
      </c>
      <c r="B508" s="188" t="s">
        <v>2946</v>
      </c>
      <c r="C508" s="189"/>
      <c r="D508" s="189"/>
      <c r="E508" s="189"/>
      <c r="F508" s="189"/>
      <c r="G508" s="189"/>
      <c r="H508" s="189">
        <v>1</v>
      </c>
      <c r="I508" s="189"/>
      <c r="J508" s="189"/>
      <c r="K508" s="189">
        <f t="shared" si="7"/>
        <v>1</v>
      </c>
      <c r="L508" s="188" t="s">
        <v>617</v>
      </c>
      <c r="M508" s="188" t="s">
        <v>847</v>
      </c>
      <c r="N508" s="188"/>
      <c r="O508" s="190"/>
    </row>
    <row r="509" spans="1:15" s="174" customFormat="1">
      <c r="A509" s="187" t="s">
        <v>2947</v>
      </c>
      <c r="B509" s="188" t="s">
        <v>2948</v>
      </c>
      <c r="C509" s="189">
        <v>1</v>
      </c>
      <c r="D509" s="189">
        <v>1</v>
      </c>
      <c r="E509" s="189"/>
      <c r="F509" s="189">
        <v>1</v>
      </c>
      <c r="G509" s="189">
        <v>1</v>
      </c>
      <c r="H509" s="189"/>
      <c r="I509" s="189"/>
      <c r="J509" s="189"/>
      <c r="K509" s="189">
        <f t="shared" si="7"/>
        <v>4</v>
      </c>
      <c r="L509" s="188" t="s">
        <v>617</v>
      </c>
      <c r="M509" s="188" t="s">
        <v>823</v>
      </c>
      <c r="N509" s="188"/>
      <c r="O509" s="190"/>
    </row>
    <row r="510" spans="1:15" s="174" customFormat="1">
      <c r="A510" s="187" t="s">
        <v>2949</v>
      </c>
      <c r="B510" s="188" t="s">
        <v>2950</v>
      </c>
      <c r="C510" s="189"/>
      <c r="D510" s="189"/>
      <c r="E510" s="189"/>
      <c r="F510" s="189"/>
      <c r="G510" s="189"/>
      <c r="H510" s="189"/>
      <c r="I510" s="189">
        <v>1</v>
      </c>
      <c r="J510" s="189"/>
      <c r="K510" s="189">
        <f t="shared" si="7"/>
        <v>1</v>
      </c>
      <c r="L510" s="188" t="s">
        <v>617</v>
      </c>
      <c r="M510" s="188" t="s">
        <v>827</v>
      </c>
      <c r="N510" s="188"/>
      <c r="O510" s="190"/>
    </row>
    <row r="511" spans="1:15" s="174" customFormat="1">
      <c r="A511" s="187" t="s">
        <v>2951</v>
      </c>
      <c r="B511" s="188" t="s">
        <v>2952</v>
      </c>
      <c r="C511" s="189"/>
      <c r="D511" s="189"/>
      <c r="E511" s="189"/>
      <c r="F511" s="189">
        <v>1</v>
      </c>
      <c r="G511" s="189">
        <v>1</v>
      </c>
      <c r="H511" s="189">
        <v>1</v>
      </c>
      <c r="I511" s="189"/>
      <c r="J511" s="189"/>
      <c r="K511" s="189">
        <f t="shared" si="7"/>
        <v>3</v>
      </c>
      <c r="L511" s="188" t="s">
        <v>617</v>
      </c>
      <c r="M511" s="188" t="s">
        <v>823</v>
      </c>
      <c r="N511" s="188"/>
      <c r="O511" s="190"/>
    </row>
    <row r="512" spans="1:15" s="174" customFormat="1">
      <c r="A512" s="187" t="s">
        <v>2953</v>
      </c>
      <c r="B512" s="188" t="s">
        <v>2954</v>
      </c>
      <c r="C512" s="189"/>
      <c r="D512" s="189">
        <v>1</v>
      </c>
      <c r="E512" s="189"/>
      <c r="F512" s="189"/>
      <c r="G512" s="189"/>
      <c r="H512" s="189"/>
      <c r="I512" s="189"/>
      <c r="J512" s="189"/>
      <c r="K512" s="189">
        <f t="shared" si="7"/>
        <v>1</v>
      </c>
      <c r="L512" s="188" t="s">
        <v>617</v>
      </c>
      <c r="M512" s="188" t="s">
        <v>816</v>
      </c>
      <c r="N512" s="188"/>
      <c r="O512" s="190"/>
    </row>
    <row r="513" spans="1:15" s="174" customFormat="1">
      <c r="A513" s="187" t="s">
        <v>2955</v>
      </c>
      <c r="B513" s="188" t="s">
        <v>2956</v>
      </c>
      <c r="C513" s="189"/>
      <c r="D513" s="189">
        <v>1</v>
      </c>
      <c r="E513" s="189">
        <v>1</v>
      </c>
      <c r="F513" s="189"/>
      <c r="G513" s="189"/>
      <c r="H513" s="189"/>
      <c r="I513" s="189"/>
      <c r="J513" s="189"/>
      <c r="K513" s="189">
        <f t="shared" si="7"/>
        <v>2</v>
      </c>
      <c r="L513" s="188" t="s">
        <v>617</v>
      </c>
      <c r="M513" s="188" t="s">
        <v>823</v>
      </c>
      <c r="N513" s="188"/>
      <c r="O513" s="190"/>
    </row>
    <row r="514" spans="1:15" s="174" customFormat="1">
      <c r="A514" s="187" t="s">
        <v>2957</v>
      </c>
      <c r="B514" s="188" t="s">
        <v>2958</v>
      </c>
      <c r="C514" s="189">
        <v>1</v>
      </c>
      <c r="D514" s="189"/>
      <c r="E514" s="189"/>
      <c r="F514" s="189"/>
      <c r="G514" s="189"/>
      <c r="H514" s="189"/>
      <c r="I514" s="189"/>
      <c r="J514" s="189">
        <v>1</v>
      </c>
      <c r="K514" s="189">
        <f t="shared" si="7"/>
        <v>2</v>
      </c>
      <c r="L514" s="188" t="s">
        <v>617</v>
      </c>
      <c r="M514" s="188" t="s">
        <v>833</v>
      </c>
      <c r="N514" s="188"/>
      <c r="O514" s="190"/>
    </row>
    <row r="515" spans="1:15" s="174" customFormat="1">
      <c r="A515" s="187" t="s">
        <v>2959</v>
      </c>
      <c r="B515" s="188" t="s">
        <v>2960</v>
      </c>
      <c r="C515" s="189"/>
      <c r="D515" s="189">
        <v>1</v>
      </c>
      <c r="E515" s="189"/>
      <c r="F515" s="189"/>
      <c r="G515" s="189"/>
      <c r="H515" s="189"/>
      <c r="I515" s="189"/>
      <c r="J515" s="189"/>
      <c r="K515" s="189">
        <f t="shared" si="7"/>
        <v>1</v>
      </c>
      <c r="L515" s="188" t="s">
        <v>617</v>
      </c>
      <c r="M515" s="188" t="s">
        <v>847</v>
      </c>
      <c r="N515" s="188"/>
      <c r="O515" s="190"/>
    </row>
    <row r="516" spans="1:15" s="174" customFormat="1">
      <c r="A516" s="187" t="s">
        <v>2961</v>
      </c>
      <c r="B516" s="188" t="s">
        <v>2962</v>
      </c>
      <c r="C516" s="189"/>
      <c r="D516" s="189"/>
      <c r="E516" s="189">
        <v>1</v>
      </c>
      <c r="F516" s="189"/>
      <c r="G516" s="189"/>
      <c r="H516" s="189"/>
      <c r="I516" s="189"/>
      <c r="J516" s="189"/>
      <c r="K516" s="189">
        <f t="shared" si="7"/>
        <v>1</v>
      </c>
      <c r="L516" s="188" t="s">
        <v>617</v>
      </c>
      <c r="M516" s="188" t="s">
        <v>1981</v>
      </c>
      <c r="N516" s="188"/>
      <c r="O516" s="190"/>
    </row>
    <row r="517" spans="1:15" s="174" customFormat="1">
      <c r="A517" s="187" t="s">
        <v>2963</v>
      </c>
      <c r="B517" s="188" t="s">
        <v>2964</v>
      </c>
      <c r="C517" s="189"/>
      <c r="D517" s="189"/>
      <c r="E517" s="189">
        <v>1</v>
      </c>
      <c r="F517" s="189"/>
      <c r="G517" s="189"/>
      <c r="H517" s="189"/>
      <c r="I517" s="189"/>
      <c r="J517" s="189"/>
      <c r="K517" s="189">
        <f t="shared" si="7"/>
        <v>1</v>
      </c>
      <c r="L517" s="188" t="s">
        <v>617</v>
      </c>
      <c r="M517" s="188" t="s">
        <v>885</v>
      </c>
      <c r="N517" s="188"/>
      <c r="O517" s="190"/>
    </row>
    <row r="518" spans="1:15" s="174" customFormat="1">
      <c r="A518" s="187" t="s">
        <v>2965</v>
      </c>
      <c r="B518" s="188" t="s">
        <v>2966</v>
      </c>
      <c r="C518" s="189">
        <v>1</v>
      </c>
      <c r="D518" s="189"/>
      <c r="E518" s="189"/>
      <c r="F518" s="189"/>
      <c r="G518" s="189"/>
      <c r="H518" s="189"/>
      <c r="I518" s="189"/>
      <c r="J518" s="189">
        <v>1</v>
      </c>
      <c r="K518" s="189">
        <f t="shared" si="7"/>
        <v>2</v>
      </c>
      <c r="L518" s="188" t="s">
        <v>136</v>
      </c>
      <c r="M518" s="188" t="s">
        <v>816</v>
      </c>
      <c r="N518" s="188"/>
      <c r="O518" s="190"/>
    </row>
    <row r="519" spans="1:15" s="174" customFormat="1">
      <c r="A519" s="187" t="s">
        <v>2967</v>
      </c>
      <c r="B519" s="188" t="s">
        <v>2968</v>
      </c>
      <c r="C519" s="189">
        <v>1</v>
      </c>
      <c r="D519" s="189"/>
      <c r="E519" s="189"/>
      <c r="F519" s="189"/>
      <c r="G519" s="189"/>
      <c r="H519" s="189"/>
      <c r="I519" s="189"/>
      <c r="J519" s="189"/>
      <c r="K519" s="189">
        <f t="shared" si="7"/>
        <v>1</v>
      </c>
      <c r="L519" s="188" t="s">
        <v>136</v>
      </c>
      <c r="M519" s="188" t="s">
        <v>816</v>
      </c>
      <c r="N519" s="188"/>
      <c r="O519" s="190"/>
    </row>
    <row r="520" spans="1:15" s="174" customFormat="1">
      <c r="A520" s="187" t="s">
        <v>2969</v>
      </c>
      <c r="B520" s="188" t="s">
        <v>2970</v>
      </c>
      <c r="C520" s="189">
        <v>1</v>
      </c>
      <c r="D520" s="189"/>
      <c r="E520" s="189"/>
      <c r="F520" s="189"/>
      <c r="G520" s="189"/>
      <c r="H520" s="189"/>
      <c r="I520" s="189"/>
      <c r="J520" s="189"/>
      <c r="K520" s="189">
        <f t="shared" si="7"/>
        <v>1</v>
      </c>
      <c r="L520" s="188" t="s">
        <v>136</v>
      </c>
      <c r="M520" s="188" t="s">
        <v>847</v>
      </c>
      <c r="N520" s="188"/>
      <c r="O520" s="190"/>
    </row>
    <row r="521" spans="1:15" s="174" customFormat="1">
      <c r="A521" s="187" t="s">
        <v>2971</v>
      </c>
      <c r="B521" s="188" t="s">
        <v>2972</v>
      </c>
      <c r="C521" s="189">
        <v>1</v>
      </c>
      <c r="D521" s="189"/>
      <c r="E521" s="189"/>
      <c r="F521" s="189"/>
      <c r="G521" s="189"/>
      <c r="H521" s="189"/>
      <c r="I521" s="189"/>
      <c r="J521" s="189"/>
      <c r="K521" s="189">
        <f t="shared" ref="K521:K584" si="8">SUM(C521:J521)</f>
        <v>1</v>
      </c>
      <c r="L521" s="188" t="s">
        <v>393</v>
      </c>
      <c r="M521" s="188" t="s">
        <v>816</v>
      </c>
      <c r="N521" s="188"/>
      <c r="O521" s="190"/>
    </row>
    <row r="522" spans="1:15" s="174" customFormat="1">
      <c r="A522" s="187" t="s">
        <v>2973</v>
      </c>
      <c r="B522" s="188" t="s">
        <v>2974</v>
      </c>
      <c r="C522" s="189">
        <v>1</v>
      </c>
      <c r="D522" s="189"/>
      <c r="E522" s="189"/>
      <c r="F522" s="189"/>
      <c r="G522" s="189"/>
      <c r="H522" s="189"/>
      <c r="I522" s="189"/>
      <c r="J522" s="189"/>
      <c r="K522" s="189">
        <f t="shared" si="8"/>
        <v>1</v>
      </c>
      <c r="L522" s="188" t="s">
        <v>393</v>
      </c>
      <c r="M522" s="188" t="s">
        <v>816</v>
      </c>
      <c r="N522" s="188"/>
      <c r="O522" s="190"/>
    </row>
    <row r="523" spans="1:15" s="174" customFormat="1">
      <c r="A523" s="187" t="s">
        <v>2975</v>
      </c>
      <c r="B523" s="188" t="s">
        <v>2976</v>
      </c>
      <c r="C523" s="189">
        <v>1</v>
      </c>
      <c r="D523" s="189"/>
      <c r="E523" s="189"/>
      <c r="F523" s="189"/>
      <c r="G523" s="189"/>
      <c r="H523" s="189"/>
      <c r="I523" s="189"/>
      <c r="J523" s="189"/>
      <c r="K523" s="189">
        <f t="shared" si="8"/>
        <v>1</v>
      </c>
      <c r="L523" s="188" t="s">
        <v>393</v>
      </c>
      <c r="M523" s="188" t="s">
        <v>816</v>
      </c>
      <c r="N523" s="188"/>
      <c r="O523" s="190"/>
    </row>
    <row r="524" spans="1:15" s="174" customFormat="1">
      <c r="A524" s="187" t="s">
        <v>2977</v>
      </c>
      <c r="B524" s="188" t="s">
        <v>2978</v>
      </c>
      <c r="C524" s="189">
        <v>1</v>
      </c>
      <c r="D524" s="189"/>
      <c r="E524" s="189"/>
      <c r="F524" s="189"/>
      <c r="G524" s="189"/>
      <c r="H524" s="189"/>
      <c r="I524" s="189"/>
      <c r="J524" s="189"/>
      <c r="K524" s="189">
        <f t="shared" si="8"/>
        <v>1</v>
      </c>
      <c r="L524" s="188" t="s">
        <v>393</v>
      </c>
      <c r="M524" s="188" t="s">
        <v>847</v>
      </c>
      <c r="N524" s="188"/>
      <c r="O524" s="190"/>
    </row>
    <row r="525" spans="1:15" s="174" customFormat="1">
      <c r="A525" s="187" t="s">
        <v>2979</v>
      </c>
      <c r="B525" s="188" t="s">
        <v>2980</v>
      </c>
      <c r="C525" s="189">
        <v>1</v>
      </c>
      <c r="D525" s="189"/>
      <c r="E525" s="189"/>
      <c r="F525" s="189"/>
      <c r="G525" s="189"/>
      <c r="H525" s="189"/>
      <c r="I525" s="189">
        <v>1</v>
      </c>
      <c r="J525" s="189"/>
      <c r="K525" s="189">
        <f t="shared" si="8"/>
        <v>2</v>
      </c>
      <c r="L525" s="188" t="s">
        <v>393</v>
      </c>
      <c r="M525" s="188" t="s">
        <v>861</v>
      </c>
      <c r="N525" s="188"/>
      <c r="O525" s="190"/>
    </row>
    <row r="526" spans="1:15" s="174" customFormat="1">
      <c r="A526" s="187" t="s">
        <v>2981</v>
      </c>
      <c r="B526" s="188" t="s">
        <v>2982</v>
      </c>
      <c r="C526" s="189">
        <v>1</v>
      </c>
      <c r="D526" s="189"/>
      <c r="E526" s="189"/>
      <c r="F526" s="189"/>
      <c r="G526" s="189"/>
      <c r="H526" s="189"/>
      <c r="I526" s="189"/>
      <c r="J526" s="189"/>
      <c r="K526" s="189">
        <f t="shared" si="8"/>
        <v>1</v>
      </c>
      <c r="L526" s="188" t="s">
        <v>393</v>
      </c>
      <c r="M526" s="188" t="s">
        <v>847</v>
      </c>
      <c r="N526" s="188"/>
      <c r="O526" s="190"/>
    </row>
    <row r="527" spans="1:15" s="174" customFormat="1">
      <c r="A527" s="187" t="s">
        <v>2983</v>
      </c>
      <c r="B527" s="188" t="s">
        <v>2984</v>
      </c>
      <c r="C527" s="189">
        <v>1</v>
      </c>
      <c r="D527" s="189"/>
      <c r="E527" s="189"/>
      <c r="F527" s="189"/>
      <c r="G527" s="189"/>
      <c r="H527" s="189"/>
      <c r="I527" s="189"/>
      <c r="J527" s="189"/>
      <c r="K527" s="189">
        <f t="shared" si="8"/>
        <v>1</v>
      </c>
      <c r="L527" s="188" t="s">
        <v>393</v>
      </c>
      <c r="M527" s="188" t="s">
        <v>816</v>
      </c>
      <c r="N527" s="188"/>
      <c r="O527" s="190"/>
    </row>
    <row r="528" spans="1:15" s="174" customFormat="1">
      <c r="A528" s="187" t="s">
        <v>2985</v>
      </c>
      <c r="B528" s="188" t="s">
        <v>2986</v>
      </c>
      <c r="C528" s="189">
        <v>1</v>
      </c>
      <c r="D528" s="189"/>
      <c r="E528" s="189"/>
      <c r="F528" s="189"/>
      <c r="G528" s="189"/>
      <c r="H528" s="189"/>
      <c r="I528" s="189"/>
      <c r="J528" s="189"/>
      <c r="K528" s="189">
        <f t="shared" si="8"/>
        <v>1</v>
      </c>
      <c r="L528" s="188" t="s">
        <v>393</v>
      </c>
      <c r="M528" s="188" t="s">
        <v>816</v>
      </c>
      <c r="N528" s="188" t="s">
        <v>828</v>
      </c>
      <c r="O528" s="190"/>
    </row>
    <row r="529" spans="1:15" s="174" customFormat="1">
      <c r="A529" s="187" t="s">
        <v>2987</v>
      </c>
      <c r="B529" s="188" t="s">
        <v>2988</v>
      </c>
      <c r="C529" s="189">
        <v>1</v>
      </c>
      <c r="D529" s="189"/>
      <c r="E529" s="189"/>
      <c r="F529" s="189"/>
      <c r="G529" s="189"/>
      <c r="H529" s="189"/>
      <c r="I529" s="189"/>
      <c r="J529" s="189"/>
      <c r="K529" s="189">
        <f t="shared" si="8"/>
        <v>1</v>
      </c>
      <c r="L529" s="188" t="s">
        <v>393</v>
      </c>
      <c r="M529" s="188" t="s">
        <v>816</v>
      </c>
      <c r="N529" s="188"/>
      <c r="O529" s="190"/>
    </row>
    <row r="530" spans="1:15" s="174" customFormat="1">
      <c r="A530" s="187" t="s">
        <v>2989</v>
      </c>
      <c r="B530" s="188" t="s">
        <v>2990</v>
      </c>
      <c r="C530" s="189"/>
      <c r="D530" s="189"/>
      <c r="E530" s="189"/>
      <c r="F530" s="189"/>
      <c r="G530" s="189"/>
      <c r="H530" s="189"/>
      <c r="I530" s="189">
        <v>1</v>
      </c>
      <c r="J530" s="189"/>
      <c r="K530" s="189">
        <f t="shared" si="8"/>
        <v>1</v>
      </c>
      <c r="L530" s="188" t="s">
        <v>2991</v>
      </c>
      <c r="M530" s="188" t="s">
        <v>1950</v>
      </c>
      <c r="N530" s="188"/>
      <c r="O530" s="190"/>
    </row>
    <row r="531" spans="1:15" s="174" customFormat="1">
      <c r="A531" s="187" t="s">
        <v>2992</v>
      </c>
      <c r="B531" s="188" t="s">
        <v>2993</v>
      </c>
      <c r="C531" s="189"/>
      <c r="D531" s="189"/>
      <c r="E531" s="189"/>
      <c r="F531" s="189"/>
      <c r="G531" s="189"/>
      <c r="H531" s="189"/>
      <c r="I531" s="189">
        <v>1</v>
      </c>
      <c r="J531" s="189"/>
      <c r="K531" s="189">
        <f t="shared" si="8"/>
        <v>1</v>
      </c>
      <c r="L531" s="188" t="s">
        <v>2991</v>
      </c>
      <c r="M531" s="188" t="s">
        <v>844</v>
      </c>
      <c r="N531" s="188"/>
      <c r="O531" s="190"/>
    </row>
    <row r="532" spans="1:15" s="174" customFormat="1">
      <c r="A532" s="187" t="s">
        <v>2994</v>
      </c>
      <c r="B532" s="188" t="s">
        <v>2995</v>
      </c>
      <c r="C532" s="189"/>
      <c r="D532" s="189"/>
      <c r="E532" s="189"/>
      <c r="F532" s="189"/>
      <c r="G532" s="189"/>
      <c r="H532" s="189"/>
      <c r="I532" s="189"/>
      <c r="J532" s="189">
        <v>1</v>
      </c>
      <c r="K532" s="189">
        <f t="shared" si="8"/>
        <v>1</v>
      </c>
      <c r="L532" s="188" t="s">
        <v>2991</v>
      </c>
      <c r="M532" s="188" t="s">
        <v>2387</v>
      </c>
      <c r="N532" s="188" t="s">
        <v>1168</v>
      </c>
      <c r="O532" s="190"/>
    </row>
    <row r="533" spans="1:15" s="174" customFormat="1">
      <c r="A533" s="187" t="s">
        <v>2996</v>
      </c>
      <c r="B533" s="188" t="s">
        <v>2997</v>
      </c>
      <c r="C533" s="189"/>
      <c r="D533" s="189">
        <v>1</v>
      </c>
      <c r="E533" s="189"/>
      <c r="F533" s="189">
        <v>1</v>
      </c>
      <c r="G533" s="189"/>
      <c r="H533" s="189"/>
      <c r="I533" s="189"/>
      <c r="J533" s="189"/>
      <c r="K533" s="189">
        <f t="shared" si="8"/>
        <v>2</v>
      </c>
      <c r="L533" s="188" t="s">
        <v>106</v>
      </c>
      <c r="M533" s="188" t="s">
        <v>847</v>
      </c>
      <c r="N533" s="188"/>
      <c r="O533" s="190"/>
    </row>
    <row r="534" spans="1:15" s="174" customFormat="1">
      <c r="A534" s="187" t="s">
        <v>2998</v>
      </c>
      <c r="B534" s="188" t="s">
        <v>2999</v>
      </c>
      <c r="C534" s="189">
        <v>1</v>
      </c>
      <c r="D534" s="189"/>
      <c r="E534" s="189"/>
      <c r="F534" s="189"/>
      <c r="G534" s="189"/>
      <c r="H534" s="189">
        <v>1</v>
      </c>
      <c r="I534" s="189">
        <v>1</v>
      </c>
      <c r="J534" s="189"/>
      <c r="K534" s="189">
        <f t="shared" si="8"/>
        <v>3</v>
      </c>
      <c r="L534" s="188" t="s">
        <v>106</v>
      </c>
      <c r="M534" s="188" t="s">
        <v>1409</v>
      </c>
      <c r="N534" s="188"/>
      <c r="O534" s="190"/>
    </row>
    <row r="535" spans="1:15" s="174" customFormat="1">
      <c r="A535" s="187" t="s">
        <v>3000</v>
      </c>
      <c r="B535" s="188" t="s">
        <v>3001</v>
      </c>
      <c r="C535" s="189">
        <v>1</v>
      </c>
      <c r="D535" s="189"/>
      <c r="E535" s="189"/>
      <c r="F535" s="189"/>
      <c r="G535" s="189"/>
      <c r="H535" s="189"/>
      <c r="I535" s="189"/>
      <c r="J535" s="189"/>
      <c r="K535" s="189">
        <f t="shared" si="8"/>
        <v>1</v>
      </c>
      <c r="L535" s="188" t="s">
        <v>106</v>
      </c>
      <c r="M535" s="188" t="s">
        <v>847</v>
      </c>
      <c r="N535" s="188"/>
      <c r="O535" s="190"/>
    </row>
    <row r="536" spans="1:15" s="174" customFormat="1">
      <c r="A536" s="187" t="s">
        <v>3002</v>
      </c>
      <c r="B536" s="188" t="s">
        <v>3003</v>
      </c>
      <c r="C536" s="189"/>
      <c r="D536" s="189"/>
      <c r="E536" s="189">
        <v>1</v>
      </c>
      <c r="F536" s="189"/>
      <c r="G536" s="189"/>
      <c r="H536" s="189"/>
      <c r="I536" s="189"/>
      <c r="J536" s="189"/>
      <c r="K536" s="189">
        <f t="shared" si="8"/>
        <v>1</v>
      </c>
      <c r="L536" s="188" t="s">
        <v>106</v>
      </c>
      <c r="M536" s="188" t="s">
        <v>827</v>
      </c>
      <c r="N536" s="188"/>
      <c r="O536" s="190"/>
    </row>
    <row r="537" spans="1:15" s="174" customFormat="1">
      <c r="A537" s="187" t="s">
        <v>3004</v>
      </c>
      <c r="B537" s="188" t="s">
        <v>3005</v>
      </c>
      <c r="C537" s="189">
        <v>1</v>
      </c>
      <c r="D537" s="189"/>
      <c r="E537" s="189"/>
      <c r="F537" s="189"/>
      <c r="G537" s="189"/>
      <c r="H537" s="189"/>
      <c r="I537" s="189">
        <v>1</v>
      </c>
      <c r="J537" s="189"/>
      <c r="K537" s="189">
        <f t="shared" si="8"/>
        <v>2</v>
      </c>
      <c r="L537" s="188" t="s">
        <v>106</v>
      </c>
      <c r="M537" s="188" t="s">
        <v>861</v>
      </c>
      <c r="N537" s="188"/>
      <c r="O537" s="190"/>
    </row>
    <row r="538" spans="1:15" s="174" customFormat="1">
      <c r="A538" s="187" t="s">
        <v>3006</v>
      </c>
      <c r="B538" s="188" t="s">
        <v>3007</v>
      </c>
      <c r="C538" s="189">
        <v>1</v>
      </c>
      <c r="D538" s="189"/>
      <c r="E538" s="189"/>
      <c r="F538" s="189"/>
      <c r="G538" s="189"/>
      <c r="H538" s="189"/>
      <c r="I538" s="189"/>
      <c r="J538" s="189"/>
      <c r="K538" s="189">
        <f t="shared" si="8"/>
        <v>1</v>
      </c>
      <c r="L538" s="188" t="s">
        <v>373</v>
      </c>
      <c r="M538" s="188" t="s">
        <v>816</v>
      </c>
      <c r="N538" s="188" t="s">
        <v>1168</v>
      </c>
      <c r="O538" s="190"/>
    </row>
    <row r="539" spans="1:15" s="174" customFormat="1">
      <c r="A539" s="187" t="s">
        <v>3008</v>
      </c>
      <c r="B539" s="188" t="s">
        <v>3009</v>
      </c>
      <c r="C539" s="189">
        <v>1</v>
      </c>
      <c r="D539" s="189"/>
      <c r="E539" s="189"/>
      <c r="F539" s="189"/>
      <c r="G539" s="189"/>
      <c r="H539" s="189"/>
      <c r="I539" s="189"/>
      <c r="J539" s="189"/>
      <c r="K539" s="189">
        <f t="shared" si="8"/>
        <v>1</v>
      </c>
      <c r="L539" s="188" t="s">
        <v>373</v>
      </c>
      <c r="M539" s="188" t="s">
        <v>847</v>
      </c>
      <c r="N539" s="188"/>
      <c r="O539" s="190"/>
    </row>
    <row r="540" spans="1:15" s="174" customFormat="1">
      <c r="A540" s="187" t="s">
        <v>3010</v>
      </c>
      <c r="B540" s="188" t="s">
        <v>3011</v>
      </c>
      <c r="C540" s="189"/>
      <c r="D540" s="189"/>
      <c r="E540" s="189"/>
      <c r="F540" s="189"/>
      <c r="G540" s="189"/>
      <c r="H540" s="189"/>
      <c r="I540" s="189">
        <v>1</v>
      </c>
      <c r="J540" s="189"/>
      <c r="K540" s="189">
        <f t="shared" si="8"/>
        <v>1</v>
      </c>
      <c r="L540" s="188"/>
      <c r="M540" s="188" t="s">
        <v>1950</v>
      </c>
      <c r="N540" s="188"/>
      <c r="O540" s="190"/>
    </row>
    <row r="541" spans="1:15" s="174" customFormat="1">
      <c r="A541" s="187" t="s">
        <v>3012</v>
      </c>
      <c r="B541" s="188" t="s">
        <v>3013</v>
      </c>
      <c r="C541" s="189"/>
      <c r="D541" s="189"/>
      <c r="E541" s="189">
        <v>1</v>
      </c>
      <c r="F541" s="189"/>
      <c r="G541" s="189"/>
      <c r="H541" s="189"/>
      <c r="I541" s="189"/>
      <c r="J541" s="189"/>
      <c r="K541" s="189">
        <f t="shared" si="8"/>
        <v>1</v>
      </c>
      <c r="L541" s="188"/>
      <c r="M541" s="188" t="s">
        <v>844</v>
      </c>
      <c r="N541" s="188"/>
      <c r="O541" s="190"/>
    </row>
    <row r="542" spans="1:15" s="174" customFormat="1">
      <c r="A542" s="187" t="s">
        <v>3014</v>
      </c>
      <c r="B542" s="188" t="s">
        <v>3015</v>
      </c>
      <c r="C542" s="189"/>
      <c r="D542" s="189"/>
      <c r="E542" s="189"/>
      <c r="F542" s="189"/>
      <c r="G542" s="189"/>
      <c r="H542" s="189"/>
      <c r="I542" s="189">
        <v>1</v>
      </c>
      <c r="J542" s="189"/>
      <c r="K542" s="189">
        <f t="shared" si="8"/>
        <v>1</v>
      </c>
      <c r="L542" s="188"/>
      <c r="M542" s="188" t="s">
        <v>844</v>
      </c>
      <c r="N542" s="188"/>
      <c r="O542" s="190"/>
    </row>
    <row r="543" spans="1:15" s="174" customFormat="1">
      <c r="A543" s="187" t="s">
        <v>3016</v>
      </c>
      <c r="B543" s="188" t="s">
        <v>3017</v>
      </c>
      <c r="C543" s="189"/>
      <c r="D543" s="189"/>
      <c r="E543" s="189"/>
      <c r="F543" s="189"/>
      <c r="G543" s="189"/>
      <c r="H543" s="189"/>
      <c r="I543" s="189">
        <v>1</v>
      </c>
      <c r="J543" s="189"/>
      <c r="K543" s="189">
        <f t="shared" si="8"/>
        <v>1</v>
      </c>
      <c r="L543" s="188" t="s">
        <v>408</v>
      </c>
      <c r="M543" s="188" t="s">
        <v>823</v>
      </c>
      <c r="N543" s="188"/>
      <c r="O543" s="190"/>
    </row>
    <row r="544" spans="1:15" s="174" customFormat="1">
      <c r="A544" s="187" t="s">
        <v>3018</v>
      </c>
      <c r="B544" s="188" t="s">
        <v>3019</v>
      </c>
      <c r="C544" s="189"/>
      <c r="D544" s="189"/>
      <c r="E544" s="189">
        <v>1</v>
      </c>
      <c r="F544" s="189"/>
      <c r="G544" s="189"/>
      <c r="H544" s="189">
        <v>1</v>
      </c>
      <c r="I544" s="189">
        <v>1</v>
      </c>
      <c r="J544" s="189"/>
      <c r="K544" s="189">
        <f t="shared" si="8"/>
        <v>3</v>
      </c>
      <c r="L544" s="188" t="s">
        <v>408</v>
      </c>
      <c r="M544" s="188" t="s">
        <v>823</v>
      </c>
      <c r="N544" s="188"/>
      <c r="O544" s="190"/>
    </row>
    <row r="545" spans="1:15" s="174" customFormat="1">
      <c r="A545" s="187" t="s">
        <v>3020</v>
      </c>
      <c r="B545" s="188" t="s">
        <v>3021</v>
      </c>
      <c r="C545" s="189">
        <v>1</v>
      </c>
      <c r="D545" s="189"/>
      <c r="E545" s="189"/>
      <c r="F545" s="189"/>
      <c r="G545" s="189">
        <v>1</v>
      </c>
      <c r="H545" s="189"/>
      <c r="I545" s="189">
        <v>1</v>
      </c>
      <c r="J545" s="189"/>
      <c r="K545" s="189">
        <f t="shared" si="8"/>
        <v>3</v>
      </c>
      <c r="L545" s="188" t="s">
        <v>617</v>
      </c>
      <c r="M545" s="188" t="s">
        <v>2676</v>
      </c>
      <c r="N545" s="188"/>
      <c r="O545" s="190"/>
    </row>
    <row r="546" spans="1:15" s="174" customFormat="1">
      <c r="A546" s="187" t="s">
        <v>3022</v>
      </c>
      <c r="B546" s="188" t="s">
        <v>3023</v>
      </c>
      <c r="C546" s="189">
        <v>1</v>
      </c>
      <c r="D546" s="189"/>
      <c r="E546" s="189"/>
      <c r="F546" s="189"/>
      <c r="G546" s="189"/>
      <c r="H546" s="189"/>
      <c r="I546" s="189"/>
      <c r="J546" s="189"/>
      <c r="K546" s="189">
        <f t="shared" si="8"/>
        <v>1</v>
      </c>
      <c r="L546" s="188" t="s">
        <v>342</v>
      </c>
      <c r="M546" s="188" t="s">
        <v>816</v>
      </c>
      <c r="N546" s="188"/>
      <c r="O546" s="190"/>
    </row>
    <row r="547" spans="1:15" s="174" customFormat="1">
      <c r="A547" s="187" t="s">
        <v>3024</v>
      </c>
      <c r="B547" s="188" t="s">
        <v>3025</v>
      </c>
      <c r="C547" s="189">
        <v>1</v>
      </c>
      <c r="D547" s="189"/>
      <c r="E547" s="189"/>
      <c r="F547" s="189"/>
      <c r="G547" s="189"/>
      <c r="H547" s="189"/>
      <c r="I547" s="189"/>
      <c r="J547" s="189"/>
      <c r="K547" s="189">
        <f t="shared" si="8"/>
        <v>1</v>
      </c>
      <c r="L547" s="188" t="s">
        <v>342</v>
      </c>
      <c r="M547" s="188" t="s">
        <v>816</v>
      </c>
      <c r="N547" s="188"/>
      <c r="O547" s="190"/>
    </row>
    <row r="548" spans="1:15" s="174" customFormat="1">
      <c r="A548" s="187" t="s">
        <v>3026</v>
      </c>
      <c r="B548" s="188" t="s">
        <v>3027</v>
      </c>
      <c r="C548" s="189">
        <v>1</v>
      </c>
      <c r="D548" s="189"/>
      <c r="E548" s="189"/>
      <c r="F548" s="189"/>
      <c r="G548" s="189"/>
      <c r="H548" s="189"/>
      <c r="I548" s="189"/>
      <c r="J548" s="189"/>
      <c r="K548" s="189">
        <f t="shared" si="8"/>
        <v>1</v>
      </c>
      <c r="L548" s="188" t="s">
        <v>342</v>
      </c>
      <c r="M548" s="188" t="s">
        <v>847</v>
      </c>
      <c r="N548" s="188"/>
      <c r="O548" s="190"/>
    </row>
    <row r="549" spans="1:15" s="174" customFormat="1">
      <c r="A549" s="187" t="s">
        <v>3028</v>
      </c>
      <c r="B549" s="188" t="s">
        <v>3029</v>
      </c>
      <c r="C549" s="189">
        <v>1</v>
      </c>
      <c r="D549" s="189"/>
      <c r="E549" s="189"/>
      <c r="F549" s="189"/>
      <c r="G549" s="189"/>
      <c r="H549" s="189"/>
      <c r="I549" s="189"/>
      <c r="J549" s="189"/>
      <c r="K549" s="189">
        <f t="shared" si="8"/>
        <v>1</v>
      </c>
      <c r="L549" s="188" t="s">
        <v>342</v>
      </c>
      <c r="M549" s="188" t="s">
        <v>1981</v>
      </c>
      <c r="N549" s="188"/>
      <c r="O549" s="190"/>
    </row>
    <row r="550" spans="1:15" s="174" customFormat="1">
      <c r="A550" s="187" t="s">
        <v>3030</v>
      </c>
      <c r="B550" s="188" t="s">
        <v>3031</v>
      </c>
      <c r="C550" s="189">
        <v>1</v>
      </c>
      <c r="D550" s="189"/>
      <c r="E550" s="189"/>
      <c r="F550" s="189"/>
      <c r="G550" s="189"/>
      <c r="H550" s="189"/>
      <c r="I550" s="189"/>
      <c r="J550" s="189"/>
      <c r="K550" s="189">
        <f t="shared" si="8"/>
        <v>1</v>
      </c>
      <c r="L550" s="188" t="s">
        <v>342</v>
      </c>
      <c r="M550" s="188" t="s">
        <v>847</v>
      </c>
      <c r="N550" s="188"/>
      <c r="O550" s="190"/>
    </row>
    <row r="551" spans="1:15" s="174" customFormat="1">
      <c r="A551" s="187" t="s">
        <v>3032</v>
      </c>
      <c r="B551" s="188" t="s">
        <v>3033</v>
      </c>
      <c r="C551" s="189">
        <v>1</v>
      </c>
      <c r="D551" s="189"/>
      <c r="E551" s="189"/>
      <c r="F551" s="189"/>
      <c r="G551" s="189"/>
      <c r="H551" s="189"/>
      <c r="I551" s="189"/>
      <c r="J551" s="189"/>
      <c r="K551" s="189">
        <f t="shared" si="8"/>
        <v>1</v>
      </c>
      <c r="L551" s="188" t="s">
        <v>342</v>
      </c>
      <c r="M551" s="188" t="s">
        <v>847</v>
      </c>
      <c r="N551" s="188"/>
      <c r="O551" s="190"/>
    </row>
    <row r="552" spans="1:15" s="174" customFormat="1">
      <c r="A552" s="187" t="s">
        <v>3034</v>
      </c>
      <c r="B552" s="188" t="s">
        <v>3035</v>
      </c>
      <c r="C552" s="189"/>
      <c r="D552" s="189"/>
      <c r="E552" s="189">
        <v>1</v>
      </c>
      <c r="F552" s="189"/>
      <c r="G552" s="189"/>
      <c r="H552" s="189"/>
      <c r="I552" s="189"/>
      <c r="J552" s="189"/>
      <c r="K552" s="189">
        <f t="shared" si="8"/>
        <v>1</v>
      </c>
      <c r="L552" s="188" t="s">
        <v>3036</v>
      </c>
      <c r="M552" s="188" t="s">
        <v>844</v>
      </c>
      <c r="N552" s="188"/>
      <c r="O552" s="190"/>
    </row>
    <row r="553" spans="1:15" s="174" customFormat="1">
      <c r="A553" s="187" t="s">
        <v>3037</v>
      </c>
      <c r="B553" s="188" t="s">
        <v>3038</v>
      </c>
      <c r="C553" s="189"/>
      <c r="D553" s="189"/>
      <c r="E553" s="189">
        <v>1</v>
      </c>
      <c r="F553" s="189"/>
      <c r="G553" s="189"/>
      <c r="H553" s="189"/>
      <c r="I553" s="189"/>
      <c r="J553" s="189"/>
      <c r="K553" s="189">
        <f t="shared" si="8"/>
        <v>1</v>
      </c>
      <c r="L553" s="188" t="s">
        <v>2628</v>
      </c>
      <c r="M553" s="188" t="s">
        <v>844</v>
      </c>
      <c r="N553" s="188"/>
      <c r="O553" s="190"/>
    </row>
    <row r="554" spans="1:15" s="174" customFormat="1">
      <c r="A554" s="187" t="s">
        <v>3039</v>
      </c>
      <c r="B554" s="188" t="s">
        <v>3040</v>
      </c>
      <c r="C554" s="189"/>
      <c r="D554" s="189"/>
      <c r="E554" s="189"/>
      <c r="F554" s="189"/>
      <c r="G554" s="189"/>
      <c r="H554" s="189"/>
      <c r="I554" s="189"/>
      <c r="J554" s="189">
        <v>1</v>
      </c>
      <c r="K554" s="189">
        <f t="shared" si="8"/>
        <v>1</v>
      </c>
      <c r="L554" s="188" t="s">
        <v>106</v>
      </c>
      <c r="M554" s="188" t="s">
        <v>885</v>
      </c>
      <c r="N554" s="188"/>
      <c r="O554" s="190"/>
    </row>
    <row r="555" spans="1:15" s="174" customFormat="1">
      <c r="A555" s="187" t="s">
        <v>3041</v>
      </c>
      <c r="B555" s="188" t="s">
        <v>3042</v>
      </c>
      <c r="C555" s="189">
        <v>1</v>
      </c>
      <c r="D555" s="189"/>
      <c r="E555" s="189">
        <v>1</v>
      </c>
      <c r="F555" s="189"/>
      <c r="G555" s="189"/>
      <c r="H555" s="189"/>
      <c r="I555" s="189"/>
      <c r="J555" s="189"/>
      <c r="K555" s="189">
        <f t="shared" si="8"/>
        <v>2</v>
      </c>
      <c r="L555" s="188" t="s">
        <v>264</v>
      </c>
      <c r="M555" s="188" t="s">
        <v>844</v>
      </c>
      <c r="N555" s="188"/>
      <c r="O555" s="190"/>
    </row>
    <row r="556" spans="1:15" s="174" customFormat="1">
      <c r="A556" s="187" t="s">
        <v>3043</v>
      </c>
      <c r="B556" s="188" t="s">
        <v>3044</v>
      </c>
      <c r="C556" s="189"/>
      <c r="D556" s="189"/>
      <c r="E556" s="189"/>
      <c r="F556" s="189"/>
      <c r="G556" s="189">
        <v>1</v>
      </c>
      <c r="H556" s="189">
        <v>1</v>
      </c>
      <c r="I556" s="189"/>
      <c r="J556" s="189"/>
      <c r="K556" s="189">
        <f t="shared" si="8"/>
        <v>2</v>
      </c>
      <c r="L556" s="188" t="s">
        <v>106</v>
      </c>
      <c r="M556" s="188" t="s">
        <v>2387</v>
      </c>
      <c r="N556" s="188"/>
      <c r="O556" s="190"/>
    </row>
    <row r="557" spans="1:15" s="174" customFormat="1">
      <c r="A557" s="187" t="s">
        <v>3045</v>
      </c>
      <c r="B557" s="188" t="s">
        <v>3046</v>
      </c>
      <c r="C557" s="189">
        <v>1</v>
      </c>
      <c r="D557" s="189">
        <v>1</v>
      </c>
      <c r="E557" s="189">
        <v>1</v>
      </c>
      <c r="F557" s="189">
        <v>1</v>
      </c>
      <c r="G557" s="189"/>
      <c r="H557" s="189"/>
      <c r="I557" s="189"/>
      <c r="J557" s="189"/>
      <c r="K557" s="189">
        <f t="shared" si="8"/>
        <v>4</v>
      </c>
      <c r="L557" s="188" t="s">
        <v>106</v>
      </c>
      <c r="M557" s="188" t="s">
        <v>847</v>
      </c>
      <c r="N557" s="188"/>
      <c r="O557" s="190"/>
    </row>
    <row r="558" spans="1:15" s="174" customFormat="1">
      <c r="A558" s="187" t="s">
        <v>3047</v>
      </c>
      <c r="B558" s="188" t="s">
        <v>3048</v>
      </c>
      <c r="C558" s="189"/>
      <c r="D558" s="189">
        <v>1</v>
      </c>
      <c r="E558" s="189"/>
      <c r="F558" s="189"/>
      <c r="G558" s="189">
        <v>1</v>
      </c>
      <c r="H558" s="189"/>
      <c r="I558" s="189"/>
      <c r="J558" s="189"/>
      <c r="K558" s="189">
        <f t="shared" si="8"/>
        <v>2</v>
      </c>
      <c r="L558" s="188" t="s">
        <v>106</v>
      </c>
      <c r="M558" s="188" t="s">
        <v>847</v>
      </c>
      <c r="N558" s="188"/>
      <c r="O558" s="190"/>
    </row>
    <row r="559" spans="1:15" s="174" customFormat="1">
      <c r="A559" s="187" t="s">
        <v>3049</v>
      </c>
      <c r="B559" s="188" t="s">
        <v>3050</v>
      </c>
      <c r="C559" s="189">
        <v>1</v>
      </c>
      <c r="D559" s="189"/>
      <c r="E559" s="189"/>
      <c r="F559" s="189"/>
      <c r="G559" s="189"/>
      <c r="H559" s="189"/>
      <c r="I559" s="189"/>
      <c r="J559" s="189">
        <v>1</v>
      </c>
      <c r="K559" s="189">
        <f t="shared" si="8"/>
        <v>2</v>
      </c>
      <c r="L559" s="188" t="s">
        <v>106</v>
      </c>
      <c r="M559" s="188" t="s">
        <v>827</v>
      </c>
      <c r="N559" s="188"/>
      <c r="O559" s="190"/>
    </row>
    <row r="560" spans="1:15" s="174" customFormat="1">
      <c r="A560" s="187" t="s">
        <v>3051</v>
      </c>
      <c r="B560" s="188" t="s">
        <v>3052</v>
      </c>
      <c r="C560" s="189">
        <v>1</v>
      </c>
      <c r="D560" s="189"/>
      <c r="E560" s="189"/>
      <c r="F560" s="189"/>
      <c r="G560" s="189"/>
      <c r="H560" s="189"/>
      <c r="I560" s="189"/>
      <c r="J560" s="189"/>
      <c r="K560" s="189">
        <f t="shared" si="8"/>
        <v>1</v>
      </c>
      <c r="L560" s="188" t="s">
        <v>106</v>
      </c>
      <c r="M560" s="188" t="s">
        <v>816</v>
      </c>
      <c r="N560" s="188"/>
      <c r="O560" s="190"/>
    </row>
    <row r="561" spans="1:15" s="174" customFormat="1">
      <c r="A561" s="187" t="s">
        <v>3053</v>
      </c>
      <c r="B561" s="188" t="s">
        <v>3054</v>
      </c>
      <c r="C561" s="189"/>
      <c r="D561" s="189"/>
      <c r="E561" s="189"/>
      <c r="F561" s="189"/>
      <c r="G561" s="189">
        <v>1</v>
      </c>
      <c r="H561" s="189"/>
      <c r="I561" s="189"/>
      <c r="J561" s="189"/>
      <c r="K561" s="189">
        <f t="shared" si="8"/>
        <v>1</v>
      </c>
      <c r="L561" s="188" t="s">
        <v>106</v>
      </c>
      <c r="M561" s="188" t="s">
        <v>847</v>
      </c>
      <c r="N561" s="188"/>
      <c r="O561" s="190"/>
    </row>
    <row r="562" spans="1:15" s="174" customFormat="1">
      <c r="A562" s="187" t="s">
        <v>3055</v>
      </c>
      <c r="B562" s="188" t="s">
        <v>3056</v>
      </c>
      <c r="C562" s="189"/>
      <c r="D562" s="189"/>
      <c r="E562" s="189">
        <v>1</v>
      </c>
      <c r="F562" s="189"/>
      <c r="G562" s="189">
        <v>1</v>
      </c>
      <c r="H562" s="189"/>
      <c r="I562" s="189"/>
      <c r="J562" s="189"/>
      <c r="K562" s="189">
        <f t="shared" si="8"/>
        <v>2</v>
      </c>
      <c r="L562" s="188" t="s">
        <v>106</v>
      </c>
      <c r="M562" s="188" t="s">
        <v>1568</v>
      </c>
      <c r="N562" s="188"/>
      <c r="O562" s="190"/>
    </row>
    <row r="563" spans="1:15" s="174" customFormat="1">
      <c r="A563" s="187" t="s">
        <v>3057</v>
      </c>
      <c r="B563" s="188" t="s">
        <v>3058</v>
      </c>
      <c r="C563" s="189"/>
      <c r="D563" s="189"/>
      <c r="E563" s="189"/>
      <c r="F563" s="189"/>
      <c r="G563" s="189"/>
      <c r="H563" s="189">
        <v>1</v>
      </c>
      <c r="I563" s="189">
        <v>1</v>
      </c>
      <c r="J563" s="189"/>
      <c r="K563" s="189">
        <f t="shared" si="8"/>
        <v>2</v>
      </c>
      <c r="L563" s="188" t="s">
        <v>106</v>
      </c>
      <c r="M563" s="188" t="s">
        <v>847</v>
      </c>
      <c r="N563" s="188"/>
      <c r="O563" s="190"/>
    </row>
    <row r="564" spans="1:15" s="174" customFormat="1">
      <c r="A564" s="187" t="s">
        <v>3059</v>
      </c>
      <c r="B564" s="188" t="s">
        <v>3060</v>
      </c>
      <c r="C564" s="189">
        <v>1</v>
      </c>
      <c r="D564" s="189"/>
      <c r="E564" s="189"/>
      <c r="F564" s="189"/>
      <c r="G564" s="189"/>
      <c r="H564" s="189"/>
      <c r="I564" s="189">
        <v>1</v>
      </c>
      <c r="J564" s="189"/>
      <c r="K564" s="189">
        <f t="shared" si="8"/>
        <v>2</v>
      </c>
      <c r="L564" s="188" t="s">
        <v>106</v>
      </c>
      <c r="M564" s="188" t="s">
        <v>827</v>
      </c>
      <c r="N564" s="188"/>
      <c r="O564" s="190"/>
    </row>
    <row r="565" spans="1:15" s="174" customFormat="1">
      <c r="A565" s="187" t="s">
        <v>3061</v>
      </c>
      <c r="B565" s="188" t="s">
        <v>3062</v>
      </c>
      <c r="C565" s="189"/>
      <c r="D565" s="189"/>
      <c r="E565" s="189"/>
      <c r="F565" s="189"/>
      <c r="G565" s="189">
        <v>1</v>
      </c>
      <c r="H565" s="189"/>
      <c r="I565" s="189"/>
      <c r="J565" s="189"/>
      <c r="K565" s="189">
        <f t="shared" si="8"/>
        <v>1</v>
      </c>
      <c r="L565" s="188" t="s">
        <v>106</v>
      </c>
      <c r="M565" s="188" t="s">
        <v>816</v>
      </c>
      <c r="N565" s="188"/>
      <c r="O565" s="190"/>
    </row>
    <row r="566" spans="1:15" s="174" customFormat="1">
      <c r="A566" s="187" t="s">
        <v>3063</v>
      </c>
      <c r="B566" s="188" t="s">
        <v>3064</v>
      </c>
      <c r="C566" s="189"/>
      <c r="D566" s="189"/>
      <c r="E566" s="189"/>
      <c r="F566" s="189"/>
      <c r="G566" s="189">
        <v>1</v>
      </c>
      <c r="H566" s="189"/>
      <c r="I566" s="189"/>
      <c r="J566" s="189"/>
      <c r="K566" s="189">
        <f t="shared" si="8"/>
        <v>1</v>
      </c>
      <c r="L566" s="188" t="s">
        <v>106</v>
      </c>
      <c r="M566" s="188" t="s">
        <v>1981</v>
      </c>
      <c r="N566" s="188"/>
      <c r="O566" s="190"/>
    </row>
    <row r="567" spans="1:15" s="174" customFormat="1">
      <c r="A567" s="187" t="s">
        <v>3065</v>
      </c>
      <c r="B567" s="188" t="s">
        <v>3066</v>
      </c>
      <c r="C567" s="189"/>
      <c r="D567" s="189"/>
      <c r="E567" s="189"/>
      <c r="F567" s="189"/>
      <c r="G567" s="189"/>
      <c r="H567" s="189"/>
      <c r="I567" s="189">
        <v>1</v>
      </c>
      <c r="J567" s="189"/>
      <c r="K567" s="189">
        <f t="shared" si="8"/>
        <v>1</v>
      </c>
      <c r="L567" s="188" t="s">
        <v>106</v>
      </c>
      <c r="M567" s="188" t="s">
        <v>3067</v>
      </c>
      <c r="N567" s="188"/>
      <c r="O567" s="190"/>
    </row>
    <row r="568" spans="1:15" s="174" customFormat="1">
      <c r="A568" s="187" t="s">
        <v>3068</v>
      </c>
      <c r="B568" s="188" t="s">
        <v>3069</v>
      </c>
      <c r="C568" s="189">
        <v>1</v>
      </c>
      <c r="D568" s="189"/>
      <c r="E568" s="189"/>
      <c r="F568" s="189"/>
      <c r="G568" s="189">
        <v>1</v>
      </c>
      <c r="H568" s="189"/>
      <c r="I568" s="189"/>
      <c r="J568" s="189">
        <v>1</v>
      </c>
      <c r="K568" s="189">
        <f t="shared" si="8"/>
        <v>3</v>
      </c>
      <c r="L568" s="188" t="s">
        <v>106</v>
      </c>
      <c r="M568" s="188" t="s">
        <v>816</v>
      </c>
      <c r="N568" s="188"/>
      <c r="O568" s="190"/>
    </row>
    <row r="569" spans="1:15" s="174" customFormat="1">
      <c r="A569" s="187" t="s">
        <v>3070</v>
      </c>
      <c r="B569" s="188" t="s">
        <v>3071</v>
      </c>
      <c r="C569" s="189">
        <v>1</v>
      </c>
      <c r="D569" s="189"/>
      <c r="E569" s="189"/>
      <c r="F569" s="189"/>
      <c r="G569" s="189">
        <v>1</v>
      </c>
      <c r="H569" s="189"/>
      <c r="I569" s="189"/>
      <c r="J569" s="189"/>
      <c r="K569" s="189">
        <f t="shared" si="8"/>
        <v>2</v>
      </c>
      <c r="L569" s="188" t="s">
        <v>3072</v>
      </c>
      <c r="M569" s="188" t="s">
        <v>823</v>
      </c>
      <c r="N569" s="188"/>
      <c r="O569" s="190"/>
    </row>
    <row r="570" spans="1:15" s="174" customFormat="1">
      <c r="A570" s="187" t="s">
        <v>3073</v>
      </c>
      <c r="B570" s="188" t="s">
        <v>3074</v>
      </c>
      <c r="C570" s="189">
        <v>1</v>
      </c>
      <c r="D570" s="189"/>
      <c r="E570" s="189"/>
      <c r="F570" s="189"/>
      <c r="G570" s="189"/>
      <c r="H570" s="189"/>
      <c r="I570" s="189"/>
      <c r="J570" s="189"/>
      <c r="K570" s="189">
        <f t="shared" si="8"/>
        <v>1</v>
      </c>
      <c r="L570" s="188" t="s">
        <v>3072</v>
      </c>
      <c r="M570" s="188" t="s">
        <v>816</v>
      </c>
      <c r="N570" s="188"/>
      <c r="O570" s="190"/>
    </row>
    <row r="571" spans="1:15" s="174" customFormat="1">
      <c r="A571" s="187" t="s">
        <v>3075</v>
      </c>
      <c r="B571" s="188" t="s">
        <v>3076</v>
      </c>
      <c r="C571" s="189"/>
      <c r="D571" s="189"/>
      <c r="E571" s="189">
        <v>1</v>
      </c>
      <c r="F571" s="189"/>
      <c r="G571" s="189"/>
      <c r="H571" s="189"/>
      <c r="I571" s="189"/>
      <c r="J571" s="189"/>
      <c r="K571" s="189">
        <f t="shared" si="8"/>
        <v>1</v>
      </c>
      <c r="L571" s="188" t="s">
        <v>3072</v>
      </c>
      <c r="M571" s="188" t="s">
        <v>844</v>
      </c>
      <c r="N571" s="188"/>
      <c r="O571" s="190"/>
    </row>
    <row r="572" spans="1:15" s="174" customFormat="1">
      <c r="A572" s="187" t="s">
        <v>3077</v>
      </c>
      <c r="B572" s="188" t="s">
        <v>3078</v>
      </c>
      <c r="C572" s="189"/>
      <c r="D572" s="189"/>
      <c r="E572" s="189">
        <v>1</v>
      </c>
      <c r="F572" s="189"/>
      <c r="G572" s="189"/>
      <c r="H572" s="189"/>
      <c r="I572" s="189"/>
      <c r="J572" s="189"/>
      <c r="K572" s="189">
        <f t="shared" si="8"/>
        <v>1</v>
      </c>
      <c r="L572" s="188" t="s">
        <v>3072</v>
      </c>
      <c r="M572" s="188" t="s">
        <v>847</v>
      </c>
      <c r="N572" s="188"/>
      <c r="O572" s="190"/>
    </row>
    <row r="573" spans="1:15" s="174" customFormat="1">
      <c r="A573" s="187" t="s">
        <v>3079</v>
      </c>
      <c r="B573" s="188" t="s">
        <v>3080</v>
      </c>
      <c r="C573" s="189">
        <v>1</v>
      </c>
      <c r="D573" s="189"/>
      <c r="E573" s="189"/>
      <c r="F573" s="189"/>
      <c r="G573" s="189"/>
      <c r="H573" s="189"/>
      <c r="I573" s="189"/>
      <c r="J573" s="189"/>
      <c r="K573" s="189">
        <f t="shared" si="8"/>
        <v>1</v>
      </c>
      <c r="L573" s="188" t="s">
        <v>346</v>
      </c>
      <c r="M573" s="188" t="s">
        <v>816</v>
      </c>
      <c r="N573" s="188"/>
      <c r="O573" s="190"/>
    </row>
    <row r="574" spans="1:15" s="174" customFormat="1">
      <c r="A574" s="187" t="s">
        <v>3081</v>
      </c>
      <c r="B574" s="188" t="s">
        <v>3082</v>
      </c>
      <c r="C574" s="189">
        <v>1</v>
      </c>
      <c r="D574" s="189"/>
      <c r="E574" s="189"/>
      <c r="F574" s="189"/>
      <c r="G574" s="189"/>
      <c r="H574" s="189"/>
      <c r="I574" s="189"/>
      <c r="J574" s="189"/>
      <c r="K574" s="189">
        <f t="shared" si="8"/>
        <v>1</v>
      </c>
      <c r="L574" s="188" t="s">
        <v>346</v>
      </c>
      <c r="M574" s="188" t="s">
        <v>847</v>
      </c>
      <c r="N574" s="188"/>
      <c r="O574" s="190"/>
    </row>
    <row r="575" spans="1:15" s="174" customFormat="1">
      <c r="A575" s="187" t="s">
        <v>3083</v>
      </c>
      <c r="B575" s="188" t="s">
        <v>3084</v>
      </c>
      <c r="C575" s="189">
        <v>1</v>
      </c>
      <c r="D575" s="189"/>
      <c r="E575" s="189"/>
      <c r="F575" s="189"/>
      <c r="G575" s="189"/>
      <c r="H575" s="189"/>
      <c r="I575" s="189"/>
      <c r="J575" s="189"/>
      <c r="K575" s="189">
        <f t="shared" si="8"/>
        <v>1</v>
      </c>
      <c r="L575" s="188" t="s">
        <v>346</v>
      </c>
      <c r="M575" s="188" t="s">
        <v>816</v>
      </c>
      <c r="N575" s="188"/>
      <c r="O575" s="190"/>
    </row>
    <row r="576" spans="1:15" s="174" customFormat="1">
      <c r="A576" s="187" t="s">
        <v>3085</v>
      </c>
      <c r="B576" s="188" t="s">
        <v>3086</v>
      </c>
      <c r="C576" s="189">
        <v>1</v>
      </c>
      <c r="D576" s="189"/>
      <c r="E576" s="189"/>
      <c r="F576" s="189"/>
      <c r="G576" s="189"/>
      <c r="H576" s="189"/>
      <c r="I576" s="189"/>
      <c r="J576" s="189"/>
      <c r="K576" s="189">
        <f t="shared" si="8"/>
        <v>1</v>
      </c>
      <c r="L576" s="188" t="s">
        <v>346</v>
      </c>
      <c r="M576" s="188" t="s">
        <v>847</v>
      </c>
      <c r="N576" s="188"/>
      <c r="O576" s="190"/>
    </row>
    <row r="577" spans="1:15" s="174" customFormat="1">
      <c r="A577" s="187" t="s">
        <v>3087</v>
      </c>
      <c r="B577" s="188" t="s">
        <v>3088</v>
      </c>
      <c r="C577" s="189">
        <v>1</v>
      </c>
      <c r="D577" s="189"/>
      <c r="E577" s="189"/>
      <c r="F577" s="189"/>
      <c r="G577" s="189"/>
      <c r="H577" s="189"/>
      <c r="I577" s="189"/>
      <c r="J577" s="189"/>
      <c r="K577" s="189">
        <f t="shared" si="8"/>
        <v>1</v>
      </c>
      <c r="L577" s="188" t="s">
        <v>346</v>
      </c>
      <c r="M577" s="188" t="s">
        <v>816</v>
      </c>
      <c r="N577" s="188"/>
      <c r="O577" s="190"/>
    </row>
    <row r="578" spans="1:15" s="174" customFormat="1">
      <c r="A578" s="187" t="s">
        <v>3089</v>
      </c>
      <c r="B578" s="188" t="s">
        <v>3090</v>
      </c>
      <c r="C578" s="189">
        <v>1</v>
      </c>
      <c r="D578" s="189"/>
      <c r="E578" s="189"/>
      <c r="F578" s="189"/>
      <c r="G578" s="189"/>
      <c r="H578" s="189"/>
      <c r="I578" s="189"/>
      <c r="J578" s="189"/>
      <c r="K578" s="189">
        <f t="shared" si="8"/>
        <v>1</v>
      </c>
      <c r="L578" s="188" t="s">
        <v>346</v>
      </c>
      <c r="M578" s="188" t="s">
        <v>847</v>
      </c>
      <c r="N578" s="188"/>
      <c r="O578" s="190"/>
    </row>
    <row r="579" spans="1:15" s="174" customFormat="1">
      <c r="A579" s="187" t="s">
        <v>3091</v>
      </c>
      <c r="B579" s="188" t="s">
        <v>3092</v>
      </c>
      <c r="C579" s="189">
        <v>1</v>
      </c>
      <c r="D579" s="189"/>
      <c r="E579" s="189"/>
      <c r="F579" s="189"/>
      <c r="G579" s="189"/>
      <c r="H579" s="189"/>
      <c r="I579" s="189"/>
      <c r="J579" s="189"/>
      <c r="K579" s="189">
        <f t="shared" si="8"/>
        <v>1</v>
      </c>
      <c r="L579" s="188" t="s">
        <v>346</v>
      </c>
      <c r="M579" s="188" t="s">
        <v>816</v>
      </c>
      <c r="N579" s="188"/>
      <c r="O579" s="190"/>
    </row>
    <row r="580" spans="1:15" s="174" customFormat="1">
      <c r="A580" s="187" t="s">
        <v>3093</v>
      </c>
      <c r="B580" s="188" t="s">
        <v>3094</v>
      </c>
      <c r="C580" s="189">
        <v>1</v>
      </c>
      <c r="D580" s="189"/>
      <c r="E580" s="189"/>
      <c r="F580" s="189"/>
      <c r="G580" s="189"/>
      <c r="H580" s="189"/>
      <c r="I580" s="189"/>
      <c r="J580" s="189"/>
      <c r="K580" s="189">
        <f t="shared" si="8"/>
        <v>1</v>
      </c>
      <c r="L580" s="188" t="s">
        <v>346</v>
      </c>
      <c r="M580" s="188" t="s">
        <v>816</v>
      </c>
      <c r="N580" s="188"/>
      <c r="O580" s="190"/>
    </row>
    <row r="581" spans="1:15" s="174" customFormat="1">
      <c r="A581" s="187" t="s">
        <v>3095</v>
      </c>
      <c r="B581" s="188" t="s">
        <v>3096</v>
      </c>
      <c r="C581" s="189"/>
      <c r="D581" s="189"/>
      <c r="E581" s="189">
        <v>1</v>
      </c>
      <c r="F581" s="189"/>
      <c r="G581" s="189"/>
      <c r="H581" s="189"/>
      <c r="I581" s="189"/>
      <c r="J581" s="189"/>
      <c r="K581" s="189">
        <f t="shared" si="8"/>
        <v>1</v>
      </c>
      <c r="L581" s="188" t="s">
        <v>3072</v>
      </c>
      <c r="M581" s="188" t="s">
        <v>1189</v>
      </c>
      <c r="N581" s="188"/>
      <c r="O581" s="190"/>
    </row>
    <row r="582" spans="1:15" s="174" customFormat="1">
      <c r="A582" s="187" t="s">
        <v>3097</v>
      </c>
      <c r="B582" s="188" t="s">
        <v>3098</v>
      </c>
      <c r="C582" s="189">
        <v>1</v>
      </c>
      <c r="D582" s="189"/>
      <c r="E582" s="189">
        <v>1</v>
      </c>
      <c r="F582" s="189"/>
      <c r="G582" s="189"/>
      <c r="H582" s="189"/>
      <c r="I582" s="189"/>
      <c r="J582" s="189"/>
      <c r="K582" s="189">
        <f t="shared" si="8"/>
        <v>2</v>
      </c>
      <c r="L582" s="188" t="s">
        <v>3072</v>
      </c>
      <c r="M582" s="188" t="s">
        <v>3099</v>
      </c>
      <c r="N582" s="188"/>
      <c r="O582" s="190"/>
    </row>
    <row r="583" spans="1:15" s="174" customFormat="1">
      <c r="A583" s="187" t="s">
        <v>3100</v>
      </c>
      <c r="B583" s="188" t="s">
        <v>3101</v>
      </c>
      <c r="C583" s="189"/>
      <c r="D583" s="189"/>
      <c r="E583" s="189">
        <v>1</v>
      </c>
      <c r="F583" s="189"/>
      <c r="G583" s="189"/>
      <c r="H583" s="189"/>
      <c r="I583" s="189"/>
      <c r="J583" s="189"/>
      <c r="K583" s="189">
        <f t="shared" si="8"/>
        <v>1</v>
      </c>
      <c r="L583" s="188" t="s">
        <v>3072</v>
      </c>
      <c r="M583" s="188" t="s">
        <v>2337</v>
      </c>
      <c r="N583" s="188"/>
      <c r="O583" s="190"/>
    </row>
    <row r="584" spans="1:15" s="174" customFormat="1">
      <c r="A584" s="187" t="s">
        <v>3102</v>
      </c>
      <c r="B584" s="188" t="s">
        <v>3103</v>
      </c>
      <c r="C584" s="189"/>
      <c r="D584" s="189"/>
      <c r="E584" s="189"/>
      <c r="F584" s="189"/>
      <c r="G584" s="189"/>
      <c r="H584" s="189">
        <v>1</v>
      </c>
      <c r="I584" s="189">
        <v>1</v>
      </c>
      <c r="J584" s="189"/>
      <c r="K584" s="189">
        <f t="shared" si="8"/>
        <v>2</v>
      </c>
      <c r="L584" s="188" t="s">
        <v>3104</v>
      </c>
      <c r="M584" s="188" t="s">
        <v>827</v>
      </c>
      <c r="N584" s="188"/>
      <c r="O584" s="190"/>
    </row>
    <row r="585" spans="1:15" s="174" customFormat="1">
      <c r="A585" s="187" t="s">
        <v>3105</v>
      </c>
      <c r="B585" s="188" t="s">
        <v>3106</v>
      </c>
      <c r="C585" s="189">
        <v>1</v>
      </c>
      <c r="D585" s="189"/>
      <c r="E585" s="189"/>
      <c r="F585" s="189"/>
      <c r="G585" s="189"/>
      <c r="H585" s="189"/>
      <c r="I585" s="189">
        <v>1</v>
      </c>
      <c r="J585" s="189"/>
      <c r="K585" s="189">
        <f t="shared" ref="K585:K648" si="9">SUM(C585:J585)</f>
        <v>2</v>
      </c>
      <c r="L585" s="188" t="s">
        <v>3104</v>
      </c>
      <c r="M585" s="188" t="s">
        <v>844</v>
      </c>
      <c r="N585" s="188"/>
      <c r="O585" s="190"/>
    </row>
    <row r="586" spans="1:15" s="174" customFormat="1">
      <c r="A586" s="187" t="s">
        <v>3107</v>
      </c>
      <c r="B586" s="188" t="s">
        <v>3108</v>
      </c>
      <c r="C586" s="189"/>
      <c r="D586" s="189"/>
      <c r="E586" s="189"/>
      <c r="F586" s="189"/>
      <c r="G586" s="189">
        <v>1</v>
      </c>
      <c r="H586" s="189"/>
      <c r="I586" s="189"/>
      <c r="J586" s="189"/>
      <c r="K586" s="189">
        <f t="shared" si="9"/>
        <v>1</v>
      </c>
      <c r="L586" s="188" t="s">
        <v>3104</v>
      </c>
      <c r="M586" s="188" t="s">
        <v>823</v>
      </c>
      <c r="N586" s="188"/>
      <c r="O586" s="190"/>
    </row>
    <row r="587" spans="1:15" s="174" customFormat="1">
      <c r="A587" s="187" t="s">
        <v>3109</v>
      </c>
      <c r="B587" s="188" t="s">
        <v>3110</v>
      </c>
      <c r="C587" s="189">
        <v>1</v>
      </c>
      <c r="D587" s="189"/>
      <c r="E587" s="189"/>
      <c r="F587" s="189"/>
      <c r="G587" s="189"/>
      <c r="H587" s="189"/>
      <c r="I587" s="189">
        <v>1</v>
      </c>
      <c r="J587" s="189"/>
      <c r="K587" s="189">
        <f t="shared" si="9"/>
        <v>2</v>
      </c>
      <c r="L587" s="188" t="s">
        <v>3104</v>
      </c>
      <c r="M587" s="188" t="s">
        <v>823</v>
      </c>
      <c r="N587" s="188"/>
      <c r="O587" s="190"/>
    </row>
    <row r="588" spans="1:15" s="174" customFormat="1">
      <c r="A588" s="187" t="s">
        <v>3111</v>
      </c>
      <c r="B588" s="188" t="s">
        <v>3112</v>
      </c>
      <c r="C588" s="189"/>
      <c r="D588" s="189"/>
      <c r="E588" s="189">
        <v>1</v>
      </c>
      <c r="F588" s="189"/>
      <c r="G588" s="189"/>
      <c r="H588" s="189"/>
      <c r="I588" s="189"/>
      <c r="J588" s="189"/>
      <c r="K588" s="189">
        <f t="shared" si="9"/>
        <v>1</v>
      </c>
      <c r="L588" s="188" t="s">
        <v>136</v>
      </c>
      <c r="M588" s="188" t="s">
        <v>844</v>
      </c>
      <c r="N588" s="188"/>
      <c r="O588" s="190"/>
    </row>
    <row r="589" spans="1:15" s="174" customFormat="1">
      <c r="A589" s="187" t="s">
        <v>3113</v>
      </c>
      <c r="B589" s="188" t="s">
        <v>3114</v>
      </c>
      <c r="C589" s="189"/>
      <c r="D589" s="189"/>
      <c r="E589" s="189">
        <v>1</v>
      </c>
      <c r="F589" s="189"/>
      <c r="G589" s="189"/>
      <c r="H589" s="189"/>
      <c r="I589" s="189"/>
      <c r="J589" s="189"/>
      <c r="K589" s="189">
        <f t="shared" si="9"/>
        <v>1</v>
      </c>
      <c r="L589" s="188" t="s">
        <v>350</v>
      </c>
      <c r="M589" s="188" t="s">
        <v>844</v>
      </c>
      <c r="N589" s="188"/>
      <c r="O589" s="190"/>
    </row>
    <row r="590" spans="1:15" s="174" customFormat="1">
      <c r="A590" s="187" t="s">
        <v>3115</v>
      </c>
      <c r="B590" s="188" t="s">
        <v>3114</v>
      </c>
      <c r="C590" s="189">
        <v>1</v>
      </c>
      <c r="D590" s="189"/>
      <c r="E590" s="189">
        <v>1</v>
      </c>
      <c r="F590" s="189"/>
      <c r="G590" s="189"/>
      <c r="H590" s="189"/>
      <c r="I590" s="189"/>
      <c r="J590" s="189"/>
      <c r="K590" s="189">
        <f t="shared" si="9"/>
        <v>2</v>
      </c>
      <c r="L590" s="188" t="s">
        <v>350</v>
      </c>
      <c r="M590" s="188" t="s">
        <v>820</v>
      </c>
      <c r="N590" s="188"/>
      <c r="O590" s="190"/>
    </row>
    <row r="591" spans="1:15" s="174" customFormat="1">
      <c r="A591" s="187" t="s">
        <v>3116</v>
      </c>
      <c r="B591" s="188" t="s">
        <v>3117</v>
      </c>
      <c r="C591" s="189">
        <v>1</v>
      </c>
      <c r="D591" s="189"/>
      <c r="E591" s="189">
        <v>1</v>
      </c>
      <c r="F591" s="189"/>
      <c r="G591" s="189"/>
      <c r="H591" s="189"/>
      <c r="I591" s="189"/>
      <c r="J591" s="189"/>
      <c r="K591" s="189">
        <f t="shared" si="9"/>
        <v>2</v>
      </c>
      <c r="L591" s="188" t="s">
        <v>617</v>
      </c>
      <c r="M591" s="188" t="s">
        <v>971</v>
      </c>
      <c r="N591" s="188"/>
      <c r="O591" s="190"/>
    </row>
    <row r="592" spans="1:15" s="174" customFormat="1">
      <c r="A592" s="187" t="s">
        <v>3118</v>
      </c>
      <c r="B592" s="188" t="s">
        <v>3119</v>
      </c>
      <c r="C592" s="189"/>
      <c r="D592" s="189"/>
      <c r="E592" s="189"/>
      <c r="F592" s="189"/>
      <c r="G592" s="189"/>
      <c r="H592" s="189"/>
      <c r="I592" s="189">
        <v>1</v>
      </c>
      <c r="J592" s="189"/>
      <c r="K592" s="189">
        <f t="shared" si="9"/>
        <v>1</v>
      </c>
      <c r="L592" s="188" t="s">
        <v>3120</v>
      </c>
      <c r="M592" s="188" t="s">
        <v>844</v>
      </c>
      <c r="N592" s="188"/>
      <c r="O592" s="190"/>
    </row>
    <row r="593" spans="1:15" s="174" customFormat="1">
      <c r="A593" s="187" t="s">
        <v>3121</v>
      </c>
      <c r="B593" s="188" t="s">
        <v>3122</v>
      </c>
      <c r="C593" s="189"/>
      <c r="D593" s="189">
        <v>1</v>
      </c>
      <c r="E593" s="189">
        <v>1</v>
      </c>
      <c r="F593" s="189"/>
      <c r="G593" s="189"/>
      <c r="H593" s="189"/>
      <c r="I593" s="189"/>
      <c r="J593" s="189"/>
      <c r="K593" s="189">
        <f t="shared" si="9"/>
        <v>2</v>
      </c>
      <c r="L593" s="188" t="s">
        <v>3120</v>
      </c>
      <c r="M593" s="188" t="s">
        <v>823</v>
      </c>
      <c r="N593" s="188"/>
      <c r="O593" s="190"/>
    </row>
    <row r="594" spans="1:15" s="174" customFormat="1">
      <c r="A594" s="187" t="s">
        <v>3123</v>
      </c>
      <c r="B594" s="188" t="s">
        <v>3124</v>
      </c>
      <c r="C594" s="189">
        <v>1</v>
      </c>
      <c r="D594" s="189">
        <v>1</v>
      </c>
      <c r="E594" s="189"/>
      <c r="F594" s="189"/>
      <c r="G594" s="189"/>
      <c r="H594" s="189"/>
      <c r="I594" s="189"/>
      <c r="J594" s="189"/>
      <c r="K594" s="189">
        <f t="shared" si="9"/>
        <v>2</v>
      </c>
      <c r="L594" s="188" t="s">
        <v>3120</v>
      </c>
      <c r="M594" s="188" t="s">
        <v>847</v>
      </c>
      <c r="N594" s="188"/>
      <c r="O594" s="190"/>
    </row>
    <row r="595" spans="1:15" s="174" customFormat="1">
      <c r="A595" s="187" t="s">
        <v>3125</v>
      </c>
      <c r="B595" s="188" t="s">
        <v>3126</v>
      </c>
      <c r="C595" s="189">
        <v>1</v>
      </c>
      <c r="D595" s="189">
        <v>1</v>
      </c>
      <c r="E595" s="189"/>
      <c r="F595" s="189"/>
      <c r="G595" s="189"/>
      <c r="H595" s="189"/>
      <c r="I595" s="189"/>
      <c r="J595" s="189">
        <v>1</v>
      </c>
      <c r="K595" s="189">
        <f t="shared" si="9"/>
        <v>3</v>
      </c>
      <c r="L595" s="188" t="s">
        <v>3120</v>
      </c>
      <c r="M595" s="188" t="s">
        <v>885</v>
      </c>
      <c r="N595" s="188"/>
      <c r="O595" s="190"/>
    </row>
    <row r="596" spans="1:15" s="174" customFormat="1">
      <c r="A596" s="187" t="s">
        <v>3127</v>
      </c>
      <c r="B596" s="188" t="s">
        <v>3128</v>
      </c>
      <c r="C596" s="189"/>
      <c r="D596" s="189"/>
      <c r="E596" s="189"/>
      <c r="F596" s="189"/>
      <c r="G596" s="189"/>
      <c r="H596" s="189"/>
      <c r="I596" s="189">
        <v>1</v>
      </c>
      <c r="J596" s="189"/>
      <c r="K596" s="189">
        <f t="shared" si="9"/>
        <v>1</v>
      </c>
      <c r="L596" s="188" t="s">
        <v>583</v>
      </c>
      <c r="M596" s="188" t="s">
        <v>844</v>
      </c>
      <c r="N596" s="188"/>
      <c r="O596" s="190"/>
    </row>
    <row r="597" spans="1:15" s="174" customFormat="1">
      <c r="A597" s="187" t="s">
        <v>3129</v>
      </c>
      <c r="B597" s="188" t="s">
        <v>3130</v>
      </c>
      <c r="C597" s="189"/>
      <c r="D597" s="189"/>
      <c r="E597" s="189"/>
      <c r="F597" s="189"/>
      <c r="G597" s="189"/>
      <c r="H597" s="189">
        <v>1</v>
      </c>
      <c r="I597" s="189">
        <v>1</v>
      </c>
      <c r="J597" s="189"/>
      <c r="K597" s="189">
        <f t="shared" si="9"/>
        <v>2</v>
      </c>
      <c r="L597" s="188" t="s">
        <v>2628</v>
      </c>
      <c r="M597" s="188" t="s">
        <v>1981</v>
      </c>
      <c r="N597" s="188"/>
      <c r="O597" s="190"/>
    </row>
    <row r="598" spans="1:15" s="174" customFormat="1">
      <c r="A598" s="187" t="s">
        <v>3131</v>
      </c>
      <c r="B598" s="188" t="s">
        <v>3132</v>
      </c>
      <c r="C598" s="189"/>
      <c r="D598" s="189"/>
      <c r="E598" s="189"/>
      <c r="F598" s="189"/>
      <c r="G598" s="189"/>
      <c r="H598" s="189"/>
      <c r="I598" s="189">
        <v>1</v>
      </c>
      <c r="J598" s="189"/>
      <c r="K598" s="189">
        <f t="shared" si="9"/>
        <v>1</v>
      </c>
      <c r="L598" s="188" t="s">
        <v>2641</v>
      </c>
      <c r="M598" s="188" t="s">
        <v>820</v>
      </c>
      <c r="N598" s="188"/>
      <c r="O598" s="190"/>
    </row>
    <row r="599" spans="1:15" s="174" customFormat="1">
      <c r="A599" s="187" t="s">
        <v>3133</v>
      </c>
      <c r="B599" s="188" t="s">
        <v>3134</v>
      </c>
      <c r="C599" s="189"/>
      <c r="D599" s="189"/>
      <c r="E599" s="189">
        <v>1</v>
      </c>
      <c r="F599" s="189"/>
      <c r="G599" s="189"/>
      <c r="H599" s="189"/>
      <c r="I599" s="189"/>
      <c r="J599" s="189"/>
      <c r="K599" s="189">
        <f t="shared" si="9"/>
        <v>1</v>
      </c>
      <c r="L599" s="188" t="s">
        <v>256</v>
      </c>
      <c r="M599" s="188" t="s">
        <v>844</v>
      </c>
      <c r="N599" s="188"/>
      <c r="O599" s="190"/>
    </row>
    <row r="600" spans="1:15" s="174" customFormat="1">
      <c r="A600" s="187" t="s">
        <v>3135</v>
      </c>
      <c r="B600" s="188" t="s">
        <v>3136</v>
      </c>
      <c r="C600" s="189">
        <v>1</v>
      </c>
      <c r="D600" s="189"/>
      <c r="E600" s="189">
        <v>1</v>
      </c>
      <c r="F600" s="189"/>
      <c r="G600" s="189"/>
      <c r="H600" s="189"/>
      <c r="I600" s="189"/>
      <c r="J600" s="189"/>
      <c r="K600" s="189">
        <f t="shared" si="9"/>
        <v>2</v>
      </c>
      <c r="L600" s="188" t="s">
        <v>256</v>
      </c>
      <c r="M600" s="188" t="s">
        <v>844</v>
      </c>
      <c r="N600" s="188"/>
      <c r="O600" s="190"/>
    </row>
    <row r="601" spans="1:15" s="174" customFormat="1">
      <c r="A601" s="187" t="s">
        <v>3137</v>
      </c>
      <c r="B601" s="188" t="s">
        <v>3138</v>
      </c>
      <c r="C601" s="189">
        <v>1</v>
      </c>
      <c r="D601" s="189"/>
      <c r="E601" s="189"/>
      <c r="F601" s="189"/>
      <c r="G601" s="189"/>
      <c r="H601" s="189"/>
      <c r="I601" s="189"/>
      <c r="J601" s="189"/>
      <c r="K601" s="189">
        <f t="shared" si="9"/>
        <v>1</v>
      </c>
      <c r="L601" s="188" t="s">
        <v>617</v>
      </c>
      <c r="M601" s="188" t="s">
        <v>2217</v>
      </c>
      <c r="N601" s="188"/>
      <c r="O601" s="190"/>
    </row>
    <row r="602" spans="1:15" s="174" customFormat="1">
      <c r="A602" s="187" t="s">
        <v>3139</v>
      </c>
      <c r="B602" s="188" t="s">
        <v>3140</v>
      </c>
      <c r="C602" s="189">
        <v>1</v>
      </c>
      <c r="D602" s="189"/>
      <c r="E602" s="189"/>
      <c r="F602" s="189"/>
      <c r="G602" s="189"/>
      <c r="H602" s="189"/>
      <c r="I602" s="189"/>
      <c r="J602" s="189">
        <v>1</v>
      </c>
      <c r="K602" s="189">
        <f t="shared" si="9"/>
        <v>2</v>
      </c>
      <c r="L602" s="188" t="s">
        <v>617</v>
      </c>
      <c r="M602" s="188" t="s">
        <v>816</v>
      </c>
      <c r="N602" s="188"/>
      <c r="O602" s="190"/>
    </row>
    <row r="603" spans="1:15" s="174" customFormat="1">
      <c r="A603" s="187" t="s">
        <v>3141</v>
      </c>
      <c r="B603" s="188" t="s">
        <v>3142</v>
      </c>
      <c r="C603" s="189">
        <v>1</v>
      </c>
      <c r="D603" s="189"/>
      <c r="E603" s="189"/>
      <c r="F603" s="189"/>
      <c r="G603" s="189"/>
      <c r="H603" s="189"/>
      <c r="I603" s="189"/>
      <c r="J603" s="189"/>
      <c r="K603" s="189">
        <f t="shared" si="9"/>
        <v>1</v>
      </c>
      <c r="L603" s="188" t="s">
        <v>106</v>
      </c>
      <c r="M603" s="188" t="s">
        <v>816</v>
      </c>
      <c r="N603" s="188"/>
      <c r="O603" s="190"/>
    </row>
    <row r="604" spans="1:15" s="174" customFormat="1">
      <c r="A604" s="187" t="s">
        <v>3143</v>
      </c>
      <c r="B604" s="188" t="s">
        <v>3144</v>
      </c>
      <c r="C604" s="189">
        <v>1</v>
      </c>
      <c r="D604" s="189"/>
      <c r="E604" s="189"/>
      <c r="F604" s="189"/>
      <c r="G604" s="189"/>
      <c r="H604" s="189"/>
      <c r="I604" s="189"/>
      <c r="J604" s="189"/>
      <c r="K604" s="189">
        <f t="shared" si="9"/>
        <v>1</v>
      </c>
      <c r="L604" s="188" t="s">
        <v>106</v>
      </c>
      <c r="M604" s="188" t="s">
        <v>847</v>
      </c>
      <c r="N604" s="188"/>
      <c r="O604" s="190"/>
    </row>
    <row r="605" spans="1:15" s="174" customFormat="1">
      <c r="A605" s="187" t="s">
        <v>3145</v>
      </c>
      <c r="B605" s="188" t="s">
        <v>3146</v>
      </c>
      <c r="C605" s="189"/>
      <c r="D605" s="189"/>
      <c r="E605" s="189"/>
      <c r="F605" s="189"/>
      <c r="G605" s="189"/>
      <c r="H605" s="189"/>
      <c r="I605" s="189">
        <v>1</v>
      </c>
      <c r="J605" s="189"/>
      <c r="K605" s="189">
        <f t="shared" si="9"/>
        <v>1</v>
      </c>
      <c r="L605" s="188" t="s">
        <v>408</v>
      </c>
      <c r="M605" s="188" t="s">
        <v>3147</v>
      </c>
      <c r="N605" s="188"/>
      <c r="O605" s="190"/>
    </row>
    <row r="606" spans="1:15" s="174" customFormat="1">
      <c r="A606" s="187" t="s">
        <v>3148</v>
      </c>
      <c r="B606" s="188" t="s">
        <v>3149</v>
      </c>
      <c r="C606" s="189"/>
      <c r="D606" s="189"/>
      <c r="E606" s="189">
        <v>1</v>
      </c>
      <c r="F606" s="189"/>
      <c r="G606" s="189"/>
      <c r="H606" s="189"/>
      <c r="I606" s="189"/>
      <c r="J606" s="189"/>
      <c r="K606" s="189">
        <f t="shared" si="9"/>
        <v>1</v>
      </c>
      <c r="L606" s="188" t="s">
        <v>408</v>
      </c>
      <c r="M606" s="188" t="s">
        <v>2337</v>
      </c>
      <c r="N606" s="188"/>
      <c r="O606" s="190"/>
    </row>
    <row r="607" spans="1:15" s="174" customFormat="1">
      <c r="A607" s="187" t="s">
        <v>3150</v>
      </c>
      <c r="B607" s="188" t="s">
        <v>3151</v>
      </c>
      <c r="C607" s="189"/>
      <c r="D607" s="189"/>
      <c r="E607" s="189"/>
      <c r="F607" s="189"/>
      <c r="G607" s="189"/>
      <c r="H607" s="189">
        <v>1</v>
      </c>
      <c r="I607" s="189"/>
      <c r="J607" s="189"/>
      <c r="K607" s="189">
        <f t="shared" si="9"/>
        <v>1</v>
      </c>
      <c r="L607" s="188" t="s">
        <v>408</v>
      </c>
      <c r="M607" s="188" t="s">
        <v>2337</v>
      </c>
      <c r="N607" s="188"/>
      <c r="O607" s="190"/>
    </row>
    <row r="608" spans="1:15" s="174" customFormat="1">
      <c r="A608" s="187" t="s">
        <v>3152</v>
      </c>
      <c r="B608" s="188" t="s">
        <v>3153</v>
      </c>
      <c r="C608" s="189"/>
      <c r="D608" s="189"/>
      <c r="E608" s="189"/>
      <c r="F608" s="189"/>
      <c r="G608" s="189"/>
      <c r="H608" s="189"/>
      <c r="I608" s="189">
        <v>1</v>
      </c>
      <c r="J608" s="189"/>
      <c r="K608" s="189">
        <f t="shared" si="9"/>
        <v>1</v>
      </c>
      <c r="L608" s="188" t="s">
        <v>3154</v>
      </c>
      <c r="M608" s="188" t="s">
        <v>844</v>
      </c>
      <c r="N608" s="188"/>
      <c r="O608" s="190"/>
    </row>
    <row r="609" spans="1:15" s="174" customFormat="1">
      <c r="A609" s="187" t="s">
        <v>3155</v>
      </c>
      <c r="B609" s="188" t="s">
        <v>3156</v>
      </c>
      <c r="C609" s="189"/>
      <c r="D609" s="189"/>
      <c r="E609" s="189">
        <v>1</v>
      </c>
      <c r="F609" s="189"/>
      <c r="G609" s="189"/>
      <c r="H609" s="189"/>
      <c r="I609" s="189"/>
      <c r="J609" s="189"/>
      <c r="K609" s="189">
        <f t="shared" si="9"/>
        <v>1</v>
      </c>
      <c r="L609" s="188" t="s">
        <v>3157</v>
      </c>
      <c r="M609" s="188" t="s">
        <v>844</v>
      </c>
      <c r="N609" s="188"/>
      <c r="O609" s="190"/>
    </row>
    <row r="610" spans="1:15" s="174" customFormat="1">
      <c r="A610" s="187" t="s">
        <v>3158</v>
      </c>
      <c r="B610" s="188" t="s">
        <v>3159</v>
      </c>
      <c r="C610" s="189"/>
      <c r="D610" s="189"/>
      <c r="E610" s="189">
        <v>1</v>
      </c>
      <c r="F610" s="189"/>
      <c r="G610" s="189"/>
      <c r="H610" s="189"/>
      <c r="I610" s="189"/>
      <c r="J610" s="189"/>
      <c r="K610" s="189">
        <f t="shared" si="9"/>
        <v>1</v>
      </c>
      <c r="L610" s="188" t="s">
        <v>3157</v>
      </c>
      <c r="M610" s="188" t="s">
        <v>1189</v>
      </c>
      <c r="N610" s="188"/>
      <c r="O610" s="190"/>
    </row>
    <row r="611" spans="1:15" s="174" customFormat="1">
      <c r="A611" s="187" t="s">
        <v>3160</v>
      </c>
      <c r="B611" s="188" t="s">
        <v>3161</v>
      </c>
      <c r="C611" s="189"/>
      <c r="D611" s="189"/>
      <c r="E611" s="189"/>
      <c r="F611" s="189"/>
      <c r="G611" s="189"/>
      <c r="H611" s="189"/>
      <c r="I611" s="189">
        <v>1</v>
      </c>
      <c r="J611" s="189"/>
      <c r="K611" s="189">
        <f t="shared" si="9"/>
        <v>1</v>
      </c>
      <c r="L611" s="188" t="s">
        <v>3157</v>
      </c>
      <c r="M611" s="188" t="s">
        <v>1568</v>
      </c>
      <c r="N611" s="188"/>
      <c r="O611" s="190"/>
    </row>
    <row r="612" spans="1:15" s="174" customFormat="1">
      <c r="A612" s="187" t="s">
        <v>3162</v>
      </c>
      <c r="B612" s="188" t="s">
        <v>3163</v>
      </c>
      <c r="C612" s="189"/>
      <c r="D612" s="189"/>
      <c r="E612" s="189">
        <v>1</v>
      </c>
      <c r="F612" s="189"/>
      <c r="G612" s="189"/>
      <c r="H612" s="189"/>
      <c r="I612" s="189"/>
      <c r="J612" s="189"/>
      <c r="K612" s="189">
        <f t="shared" si="9"/>
        <v>1</v>
      </c>
      <c r="L612" s="188" t="s">
        <v>470</v>
      </c>
      <c r="M612" s="188" t="s">
        <v>844</v>
      </c>
      <c r="N612" s="188"/>
      <c r="O612" s="190"/>
    </row>
    <row r="613" spans="1:15" s="174" customFormat="1">
      <c r="A613" s="187" t="s">
        <v>3164</v>
      </c>
      <c r="B613" s="188" t="s">
        <v>3165</v>
      </c>
      <c r="C613" s="189"/>
      <c r="D613" s="189"/>
      <c r="E613" s="189">
        <v>1</v>
      </c>
      <c r="F613" s="189"/>
      <c r="G613" s="189"/>
      <c r="H613" s="189"/>
      <c r="I613" s="189"/>
      <c r="J613" s="189"/>
      <c r="K613" s="189">
        <f t="shared" si="9"/>
        <v>1</v>
      </c>
      <c r="L613" s="188" t="s">
        <v>470</v>
      </c>
      <c r="M613" s="188" t="s">
        <v>844</v>
      </c>
      <c r="N613" s="188"/>
      <c r="O613" s="190"/>
    </row>
    <row r="614" spans="1:15" s="174" customFormat="1">
      <c r="A614" s="187" t="s">
        <v>3166</v>
      </c>
      <c r="B614" s="188" t="s">
        <v>3167</v>
      </c>
      <c r="C614" s="189"/>
      <c r="D614" s="189"/>
      <c r="E614" s="189"/>
      <c r="F614" s="189"/>
      <c r="G614" s="189"/>
      <c r="H614" s="189"/>
      <c r="I614" s="189">
        <v>1</v>
      </c>
      <c r="J614" s="189"/>
      <c r="K614" s="189">
        <f t="shared" si="9"/>
        <v>1</v>
      </c>
      <c r="L614" s="188" t="s">
        <v>281</v>
      </c>
      <c r="M614" s="188" t="s">
        <v>844</v>
      </c>
      <c r="N614" s="188"/>
      <c r="O614" s="190"/>
    </row>
    <row r="615" spans="1:15" s="174" customFormat="1">
      <c r="A615" s="187" t="s">
        <v>3168</v>
      </c>
      <c r="B615" s="188" t="s">
        <v>3169</v>
      </c>
      <c r="C615" s="189"/>
      <c r="D615" s="189"/>
      <c r="E615" s="189">
        <v>1</v>
      </c>
      <c r="F615" s="189"/>
      <c r="G615" s="189"/>
      <c r="H615" s="189"/>
      <c r="I615" s="189"/>
      <c r="J615" s="189"/>
      <c r="K615" s="189">
        <f t="shared" si="9"/>
        <v>1</v>
      </c>
      <c r="L615" s="188" t="s">
        <v>281</v>
      </c>
      <c r="M615" s="188" t="s">
        <v>2337</v>
      </c>
      <c r="N615" s="188"/>
      <c r="O615" s="190"/>
    </row>
    <row r="616" spans="1:15" s="174" customFormat="1">
      <c r="A616" s="187" t="s">
        <v>3170</v>
      </c>
      <c r="B616" s="188" t="s">
        <v>3171</v>
      </c>
      <c r="C616" s="189"/>
      <c r="D616" s="189"/>
      <c r="E616" s="189">
        <v>1</v>
      </c>
      <c r="F616" s="189"/>
      <c r="G616" s="189"/>
      <c r="H616" s="189"/>
      <c r="I616" s="189"/>
      <c r="J616" s="189"/>
      <c r="K616" s="189">
        <f t="shared" si="9"/>
        <v>1</v>
      </c>
      <c r="L616" s="188" t="s">
        <v>281</v>
      </c>
      <c r="M616" s="188" t="s">
        <v>3172</v>
      </c>
      <c r="N616" s="188"/>
      <c r="O616" s="190"/>
    </row>
    <row r="617" spans="1:15" s="174" customFormat="1">
      <c r="A617" s="187" t="s">
        <v>3173</v>
      </c>
      <c r="B617" s="188" t="s">
        <v>3174</v>
      </c>
      <c r="C617" s="189"/>
      <c r="D617" s="189"/>
      <c r="E617" s="189"/>
      <c r="F617" s="189"/>
      <c r="G617" s="189"/>
      <c r="H617" s="189"/>
      <c r="I617" s="189">
        <v>1</v>
      </c>
      <c r="J617" s="189"/>
      <c r="K617" s="189">
        <f t="shared" si="9"/>
        <v>1</v>
      </c>
      <c r="L617" s="188" t="s">
        <v>281</v>
      </c>
      <c r="M617" s="188" t="s">
        <v>823</v>
      </c>
      <c r="N617" s="188"/>
      <c r="O617" s="190"/>
    </row>
    <row r="618" spans="1:15" s="174" customFormat="1">
      <c r="A618" s="187" t="s">
        <v>3175</v>
      </c>
      <c r="B618" s="188" t="s">
        <v>3176</v>
      </c>
      <c r="C618" s="189">
        <v>1</v>
      </c>
      <c r="D618" s="189"/>
      <c r="E618" s="189">
        <v>1</v>
      </c>
      <c r="F618" s="189"/>
      <c r="G618" s="189"/>
      <c r="H618" s="189"/>
      <c r="I618" s="189"/>
      <c r="J618" s="189"/>
      <c r="K618" s="189">
        <f t="shared" si="9"/>
        <v>2</v>
      </c>
      <c r="L618" s="188" t="s">
        <v>106</v>
      </c>
      <c r="M618" s="188" t="s">
        <v>982</v>
      </c>
      <c r="N618" s="188"/>
      <c r="O618" s="190"/>
    </row>
    <row r="619" spans="1:15" s="174" customFormat="1">
      <c r="A619" s="187" t="s">
        <v>3177</v>
      </c>
      <c r="B619" s="188" t="s">
        <v>3178</v>
      </c>
      <c r="C619" s="189">
        <v>1</v>
      </c>
      <c r="D619" s="189"/>
      <c r="E619" s="189"/>
      <c r="F619" s="189"/>
      <c r="G619" s="189"/>
      <c r="H619" s="189"/>
      <c r="I619" s="189"/>
      <c r="J619" s="189"/>
      <c r="K619" s="189">
        <f t="shared" si="9"/>
        <v>1</v>
      </c>
      <c r="L619" s="188" t="s">
        <v>123</v>
      </c>
      <c r="M619" s="188" t="s">
        <v>847</v>
      </c>
      <c r="N619" s="188"/>
      <c r="O619" s="190"/>
    </row>
    <row r="620" spans="1:15" s="174" customFormat="1">
      <c r="A620" s="187" t="s">
        <v>3179</v>
      </c>
      <c r="B620" s="188" t="s">
        <v>3180</v>
      </c>
      <c r="C620" s="189"/>
      <c r="D620" s="189"/>
      <c r="E620" s="189"/>
      <c r="F620" s="189"/>
      <c r="G620" s="189">
        <v>1</v>
      </c>
      <c r="H620" s="189"/>
      <c r="I620" s="189"/>
      <c r="J620" s="189"/>
      <c r="K620" s="189">
        <f t="shared" si="9"/>
        <v>1</v>
      </c>
      <c r="L620" s="188" t="s">
        <v>373</v>
      </c>
      <c r="M620" s="188" t="s">
        <v>827</v>
      </c>
      <c r="N620" s="188"/>
      <c r="O620" s="190"/>
    </row>
    <row r="621" spans="1:15" s="174" customFormat="1">
      <c r="A621" s="187" t="s">
        <v>3181</v>
      </c>
      <c r="B621" s="188" t="s">
        <v>3182</v>
      </c>
      <c r="C621" s="189"/>
      <c r="D621" s="189"/>
      <c r="E621" s="189"/>
      <c r="F621" s="189"/>
      <c r="G621" s="189">
        <v>1</v>
      </c>
      <c r="H621" s="189"/>
      <c r="I621" s="189"/>
      <c r="J621" s="189"/>
      <c r="K621" s="189">
        <f t="shared" si="9"/>
        <v>1</v>
      </c>
      <c r="L621" s="188" t="s">
        <v>155</v>
      </c>
      <c r="M621" s="188" t="s">
        <v>847</v>
      </c>
      <c r="N621" s="188"/>
      <c r="O621" s="190"/>
    </row>
    <row r="622" spans="1:15" s="174" customFormat="1">
      <c r="A622" s="187" t="s">
        <v>3183</v>
      </c>
      <c r="B622" s="188" t="s">
        <v>3184</v>
      </c>
      <c r="C622" s="189"/>
      <c r="D622" s="189"/>
      <c r="E622" s="189"/>
      <c r="F622" s="189"/>
      <c r="G622" s="189"/>
      <c r="H622" s="189"/>
      <c r="I622" s="189">
        <v>1</v>
      </c>
      <c r="J622" s="189"/>
      <c r="K622" s="189">
        <f t="shared" si="9"/>
        <v>1</v>
      </c>
      <c r="L622" s="188" t="s">
        <v>155</v>
      </c>
      <c r="M622" s="188" t="s">
        <v>861</v>
      </c>
      <c r="N622" s="188"/>
      <c r="O622" s="190"/>
    </row>
    <row r="623" spans="1:15" s="174" customFormat="1">
      <c r="A623" s="187" t="s">
        <v>3185</v>
      </c>
      <c r="B623" s="188" t="s">
        <v>3186</v>
      </c>
      <c r="C623" s="189"/>
      <c r="D623" s="189"/>
      <c r="E623" s="189"/>
      <c r="F623" s="189"/>
      <c r="G623" s="189"/>
      <c r="H623" s="189"/>
      <c r="I623" s="189">
        <v>1</v>
      </c>
      <c r="J623" s="189"/>
      <c r="K623" s="189">
        <f t="shared" si="9"/>
        <v>1</v>
      </c>
      <c r="L623" s="188" t="s">
        <v>155</v>
      </c>
      <c r="M623" s="188" t="s">
        <v>861</v>
      </c>
      <c r="N623" s="188"/>
      <c r="O623" s="190"/>
    </row>
    <row r="624" spans="1:15" s="174" customFormat="1">
      <c r="A624" s="187" t="s">
        <v>3187</v>
      </c>
      <c r="B624" s="188" t="s">
        <v>3188</v>
      </c>
      <c r="C624" s="189"/>
      <c r="D624" s="189"/>
      <c r="E624" s="189"/>
      <c r="F624" s="189"/>
      <c r="G624" s="189"/>
      <c r="H624" s="189"/>
      <c r="I624" s="189">
        <v>1</v>
      </c>
      <c r="J624" s="189"/>
      <c r="K624" s="189">
        <f t="shared" si="9"/>
        <v>1</v>
      </c>
      <c r="L624" s="188" t="s">
        <v>155</v>
      </c>
      <c r="M624" s="188" t="s">
        <v>844</v>
      </c>
      <c r="N624" s="188"/>
      <c r="O624" s="190"/>
    </row>
    <row r="625" spans="1:15" s="174" customFormat="1">
      <c r="A625" s="187" t="s">
        <v>3189</v>
      </c>
      <c r="B625" s="188" t="s">
        <v>3190</v>
      </c>
      <c r="C625" s="189"/>
      <c r="D625" s="189"/>
      <c r="E625" s="189"/>
      <c r="F625" s="189"/>
      <c r="G625" s="189"/>
      <c r="H625" s="189"/>
      <c r="I625" s="189">
        <v>1</v>
      </c>
      <c r="J625" s="189"/>
      <c r="K625" s="189">
        <f t="shared" si="9"/>
        <v>1</v>
      </c>
      <c r="L625" s="188" t="s">
        <v>155</v>
      </c>
      <c r="M625" s="188" t="s">
        <v>1554</v>
      </c>
      <c r="N625" s="188"/>
      <c r="O625" s="190"/>
    </row>
    <row r="626" spans="1:15" s="174" customFormat="1">
      <c r="A626" s="187" t="s">
        <v>3191</v>
      </c>
      <c r="B626" s="188" t="s">
        <v>3192</v>
      </c>
      <c r="C626" s="189">
        <v>1</v>
      </c>
      <c r="D626" s="189"/>
      <c r="E626" s="189"/>
      <c r="F626" s="189"/>
      <c r="G626" s="189">
        <v>1</v>
      </c>
      <c r="H626" s="189"/>
      <c r="I626" s="189"/>
      <c r="J626" s="189">
        <v>1</v>
      </c>
      <c r="K626" s="189">
        <f t="shared" si="9"/>
        <v>3</v>
      </c>
      <c r="L626" s="188" t="s">
        <v>155</v>
      </c>
      <c r="M626" s="188" t="s">
        <v>827</v>
      </c>
      <c r="N626" s="188"/>
      <c r="O626" s="190"/>
    </row>
    <row r="627" spans="1:15" s="174" customFormat="1">
      <c r="A627" s="187" t="s">
        <v>3193</v>
      </c>
      <c r="B627" s="188" t="s">
        <v>3194</v>
      </c>
      <c r="C627" s="189"/>
      <c r="D627" s="189"/>
      <c r="E627" s="189"/>
      <c r="F627" s="189"/>
      <c r="G627" s="189">
        <v>1</v>
      </c>
      <c r="H627" s="189"/>
      <c r="I627" s="189"/>
      <c r="J627" s="189"/>
      <c r="K627" s="189">
        <f t="shared" si="9"/>
        <v>1</v>
      </c>
      <c r="L627" s="188" t="s">
        <v>155</v>
      </c>
      <c r="M627" s="188" t="s">
        <v>816</v>
      </c>
      <c r="N627" s="188"/>
      <c r="O627" s="190"/>
    </row>
    <row r="628" spans="1:15" s="174" customFormat="1">
      <c r="A628" s="187" t="s">
        <v>3195</v>
      </c>
      <c r="B628" s="188" t="s">
        <v>3196</v>
      </c>
      <c r="C628" s="189"/>
      <c r="D628" s="189"/>
      <c r="E628" s="189"/>
      <c r="F628" s="189"/>
      <c r="G628" s="189">
        <v>1</v>
      </c>
      <c r="H628" s="189"/>
      <c r="I628" s="189"/>
      <c r="J628" s="189"/>
      <c r="K628" s="189">
        <f t="shared" si="9"/>
        <v>1</v>
      </c>
      <c r="L628" s="188" t="s">
        <v>155</v>
      </c>
      <c r="M628" s="188" t="s">
        <v>823</v>
      </c>
      <c r="N628" s="188"/>
      <c r="O628" s="190"/>
    </row>
    <row r="629" spans="1:15" s="174" customFormat="1">
      <c r="A629" s="187" t="s">
        <v>3197</v>
      </c>
      <c r="B629" s="188" t="s">
        <v>3198</v>
      </c>
      <c r="C629" s="189">
        <v>1</v>
      </c>
      <c r="D629" s="189"/>
      <c r="E629" s="189"/>
      <c r="F629" s="189"/>
      <c r="G629" s="189"/>
      <c r="H629" s="189"/>
      <c r="I629" s="189">
        <v>1</v>
      </c>
      <c r="J629" s="189"/>
      <c r="K629" s="189">
        <f t="shared" si="9"/>
        <v>2</v>
      </c>
      <c r="L629" s="188" t="s">
        <v>155</v>
      </c>
      <c r="M629" s="188" t="s">
        <v>847</v>
      </c>
      <c r="N629" s="188"/>
      <c r="O629" s="190"/>
    </row>
    <row r="630" spans="1:15" s="174" customFormat="1">
      <c r="A630" s="187" t="s">
        <v>3199</v>
      </c>
      <c r="B630" s="188" t="s">
        <v>3200</v>
      </c>
      <c r="C630" s="189">
        <v>1</v>
      </c>
      <c r="D630" s="189"/>
      <c r="E630" s="189"/>
      <c r="F630" s="189"/>
      <c r="G630" s="189"/>
      <c r="H630" s="189"/>
      <c r="I630" s="189"/>
      <c r="J630" s="189"/>
      <c r="K630" s="189">
        <f t="shared" si="9"/>
        <v>1</v>
      </c>
      <c r="L630" s="188" t="s">
        <v>155</v>
      </c>
      <c r="M630" s="188" t="s">
        <v>816</v>
      </c>
      <c r="N630" s="188"/>
      <c r="O630" s="190"/>
    </row>
    <row r="631" spans="1:15" s="174" customFormat="1">
      <c r="A631" s="187" t="s">
        <v>3201</v>
      </c>
      <c r="B631" s="188" t="s">
        <v>3202</v>
      </c>
      <c r="C631" s="189"/>
      <c r="D631" s="189"/>
      <c r="E631" s="189">
        <v>1</v>
      </c>
      <c r="F631" s="189"/>
      <c r="G631" s="189">
        <v>1</v>
      </c>
      <c r="H631" s="189"/>
      <c r="I631" s="189"/>
      <c r="J631" s="189"/>
      <c r="K631" s="189">
        <f t="shared" si="9"/>
        <v>2</v>
      </c>
      <c r="L631" s="188" t="s">
        <v>155</v>
      </c>
      <c r="M631" s="188" t="s">
        <v>844</v>
      </c>
      <c r="N631" s="188"/>
      <c r="O631" s="190"/>
    </row>
    <row r="632" spans="1:15" s="174" customFormat="1">
      <c r="A632" s="187" t="s">
        <v>3203</v>
      </c>
      <c r="B632" s="188" t="s">
        <v>3204</v>
      </c>
      <c r="C632" s="189">
        <v>1</v>
      </c>
      <c r="D632" s="189"/>
      <c r="E632" s="189"/>
      <c r="F632" s="189"/>
      <c r="G632" s="189"/>
      <c r="H632" s="189"/>
      <c r="I632" s="189">
        <v>1</v>
      </c>
      <c r="J632" s="189"/>
      <c r="K632" s="189">
        <f t="shared" si="9"/>
        <v>2</v>
      </c>
      <c r="L632" s="188" t="s">
        <v>155</v>
      </c>
      <c r="M632" s="188" t="s">
        <v>890</v>
      </c>
      <c r="N632" s="188"/>
      <c r="O632" s="190"/>
    </row>
    <row r="633" spans="1:15" s="174" customFormat="1">
      <c r="A633" s="187" t="s">
        <v>3205</v>
      </c>
      <c r="B633" s="188" t="s">
        <v>3206</v>
      </c>
      <c r="C633" s="189"/>
      <c r="D633" s="189"/>
      <c r="E633" s="189"/>
      <c r="F633" s="189"/>
      <c r="G633" s="189">
        <v>1</v>
      </c>
      <c r="H633" s="189"/>
      <c r="I633" s="189"/>
      <c r="J633" s="189"/>
      <c r="K633" s="189">
        <f t="shared" si="9"/>
        <v>1</v>
      </c>
      <c r="L633" s="188" t="s">
        <v>155</v>
      </c>
      <c r="M633" s="188" t="s">
        <v>823</v>
      </c>
      <c r="N633" s="188"/>
      <c r="O633" s="190"/>
    </row>
    <row r="634" spans="1:15" s="174" customFormat="1">
      <c r="A634" s="187" t="s">
        <v>3207</v>
      </c>
      <c r="B634" s="188" t="s">
        <v>3208</v>
      </c>
      <c r="C634" s="189"/>
      <c r="D634" s="189"/>
      <c r="E634" s="189"/>
      <c r="F634" s="189"/>
      <c r="G634" s="189">
        <v>1</v>
      </c>
      <c r="H634" s="189"/>
      <c r="I634" s="189"/>
      <c r="J634" s="189"/>
      <c r="K634" s="189">
        <f t="shared" si="9"/>
        <v>1</v>
      </c>
      <c r="L634" s="188" t="s">
        <v>155</v>
      </c>
      <c r="M634" s="188" t="s">
        <v>890</v>
      </c>
      <c r="N634" s="188"/>
      <c r="O634" s="190"/>
    </row>
    <row r="635" spans="1:15" s="174" customFormat="1">
      <c r="A635" s="187" t="s">
        <v>3209</v>
      </c>
      <c r="B635" s="188" t="s">
        <v>3210</v>
      </c>
      <c r="C635" s="189"/>
      <c r="D635" s="189">
        <v>1</v>
      </c>
      <c r="E635" s="189"/>
      <c r="F635" s="189"/>
      <c r="G635" s="189"/>
      <c r="H635" s="189"/>
      <c r="I635" s="189"/>
      <c r="J635" s="189"/>
      <c r="K635" s="189">
        <f t="shared" si="9"/>
        <v>1</v>
      </c>
      <c r="L635" s="188" t="s">
        <v>155</v>
      </c>
      <c r="M635" s="188" t="s">
        <v>823</v>
      </c>
      <c r="N635" s="188"/>
      <c r="O635" s="190"/>
    </row>
    <row r="636" spans="1:15" s="174" customFormat="1">
      <c r="A636" s="187" t="s">
        <v>3211</v>
      </c>
      <c r="B636" s="188" t="s">
        <v>3212</v>
      </c>
      <c r="C636" s="189"/>
      <c r="D636" s="189"/>
      <c r="E636" s="189">
        <v>1</v>
      </c>
      <c r="F636" s="189"/>
      <c r="G636" s="189">
        <v>1</v>
      </c>
      <c r="H636" s="189"/>
      <c r="I636" s="189"/>
      <c r="J636" s="189"/>
      <c r="K636" s="189">
        <f t="shared" si="9"/>
        <v>2</v>
      </c>
      <c r="L636" s="188" t="s">
        <v>155</v>
      </c>
      <c r="M636" s="188" t="s">
        <v>827</v>
      </c>
      <c r="N636" s="188"/>
      <c r="O636" s="190"/>
    </row>
    <row r="637" spans="1:15" s="174" customFormat="1">
      <c r="A637" s="187" t="s">
        <v>3213</v>
      </c>
      <c r="B637" s="188" t="s">
        <v>3214</v>
      </c>
      <c r="C637" s="189">
        <v>1</v>
      </c>
      <c r="D637" s="189"/>
      <c r="E637" s="189"/>
      <c r="F637" s="189"/>
      <c r="G637" s="189"/>
      <c r="H637" s="189"/>
      <c r="I637" s="189">
        <v>1</v>
      </c>
      <c r="J637" s="189"/>
      <c r="K637" s="189">
        <f t="shared" si="9"/>
        <v>2</v>
      </c>
      <c r="L637" s="188" t="s">
        <v>155</v>
      </c>
      <c r="M637" s="188" t="s">
        <v>847</v>
      </c>
      <c r="N637" s="188"/>
      <c r="O637" s="190"/>
    </row>
    <row r="638" spans="1:15" s="174" customFormat="1">
      <c r="A638" s="187" t="s">
        <v>3215</v>
      </c>
      <c r="B638" s="188" t="s">
        <v>3216</v>
      </c>
      <c r="C638" s="189"/>
      <c r="D638" s="189"/>
      <c r="E638" s="189"/>
      <c r="F638" s="189"/>
      <c r="G638" s="189">
        <v>1</v>
      </c>
      <c r="H638" s="189"/>
      <c r="I638" s="189"/>
      <c r="J638" s="189"/>
      <c r="K638" s="189">
        <f t="shared" si="9"/>
        <v>1</v>
      </c>
      <c r="L638" s="188" t="s">
        <v>155</v>
      </c>
      <c r="M638" s="188" t="s">
        <v>816</v>
      </c>
      <c r="N638" s="188"/>
      <c r="O638" s="190"/>
    </row>
    <row r="639" spans="1:15" s="174" customFormat="1">
      <c r="A639" s="187" t="s">
        <v>3217</v>
      </c>
      <c r="B639" s="188" t="s">
        <v>3218</v>
      </c>
      <c r="C639" s="189"/>
      <c r="D639" s="189"/>
      <c r="E639" s="189"/>
      <c r="F639" s="189"/>
      <c r="G639" s="189"/>
      <c r="H639" s="189"/>
      <c r="I639" s="189">
        <v>1</v>
      </c>
      <c r="J639" s="189"/>
      <c r="K639" s="189">
        <f t="shared" si="9"/>
        <v>1</v>
      </c>
      <c r="L639" s="188" t="s">
        <v>155</v>
      </c>
      <c r="M639" s="188" t="s">
        <v>847</v>
      </c>
      <c r="N639" s="188"/>
      <c r="O639" s="190"/>
    </row>
    <row r="640" spans="1:15" s="174" customFormat="1">
      <c r="A640" s="187" t="s">
        <v>3219</v>
      </c>
      <c r="B640" s="188" t="s">
        <v>3220</v>
      </c>
      <c r="C640" s="189"/>
      <c r="D640" s="189">
        <v>1</v>
      </c>
      <c r="E640" s="189"/>
      <c r="F640" s="189"/>
      <c r="G640" s="189">
        <v>1</v>
      </c>
      <c r="H640" s="189"/>
      <c r="I640" s="189"/>
      <c r="J640" s="189"/>
      <c r="K640" s="189">
        <f t="shared" si="9"/>
        <v>2</v>
      </c>
      <c r="L640" s="188" t="s">
        <v>155</v>
      </c>
      <c r="M640" s="188" t="s">
        <v>823</v>
      </c>
      <c r="N640" s="188"/>
      <c r="O640" s="190"/>
    </row>
    <row r="641" spans="1:15" s="174" customFormat="1">
      <c r="A641" s="187" t="s">
        <v>3221</v>
      </c>
      <c r="B641" s="188" t="s">
        <v>3222</v>
      </c>
      <c r="C641" s="189"/>
      <c r="D641" s="189"/>
      <c r="E641" s="189"/>
      <c r="F641" s="189"/>
      <c r="G641" s="189">
        <v>1</v>
      </c>
      <c r="H641" s="189"/>
      <c r="I641" s="189"/>
      <c r="J641" s="189"/>
      <c r="K641" s="189">
        <f t="shared" si="9"/>
        <v>1</v>
      </c>
      <c r="L641" s="188" t="s">
        <v>155</v>
      </c>
      <c r="M641" s="188" t="s">
        <v>3147</v>
      </c>
      <c r="N641" s="188"/>
      <c r="O641" s="190"/>
    </row>
    <row r="642" spans="1:15" s="174" customFormat="1">
      <c r="A642" s="187" t="s">
        <v>3223</v>
      </c>
      <c r="B642" s="188" t="s">
        <v>3224</v>
      </c>
      <c r="C642" s="189"/>
      <c r="D642" s="189"/>
      <c r="E642" s="189"/>
      <c r="F642" s="189"/>
      <c r="G642" s="189">
        <v>1</v>
      </c>
      <c r="H642" s="189"/>
      <c r="I642" s="189">
        <v>1</v>
      </c>
      <c r="J642" s="189"/>
      <c r="K642" s="189">
        <f t="shared" si="9"/>
        <v>2</v>
      </c>
      <c r="L642" s="188" t="s">
        <v>155</v>
      </c>
      <c r="M642" s="188" t="s">
        <v>827</v>
      </c>
      <c r="N642" s="188"/>
      <c r="O642" s="190"/>
    </row>
    <row r="643" spans="1:15" s="174" customFormat="1">
      <c r="A643" s="187" t="s">
        <v>3225</v>
      </c>
      <c r="B643" s="188" t="s">
        <v>3226</v>
      </c>
      <c r="C643" s="189">
        <v>1</v>
      </c>
      <c r="D643" s="189"/>
      <c r="E643" s="189"/>
      <c r="F643" s="189"/>
      <c r="G643" s="189"/>
      <c r="H643" s="189"/>
      <c r="I643" s="189">
        <v>1</v>
      </c>
      <c r="J643" s="189"/>
      <c r="K643" s="189">
        <f t="shared" si="9"/>
        <v>2</v>
      </c>
      <c r="L643" s="188" t="s">
        <v>155</v>
      </c>
      <c r="M643" s="188" t="s">
        <v>823</v>
      </c>
      <c r="N643" s="188"/>
      <c r="O643" s="190"/>
    </row>
    <row r="644" spans="1:15" s="174" customFormat="1">
      <c r="A644" s="187" t="s">
        <v>3227</v>
      </c>
      <c r="B644" s="188" t="s">
        <v>3228</v>
      </c>
      <c r="C644" s="189"/>
      <c r="D644" s="189"/>
      <c r="E644" s="189"/>
      <c r="F644" s="189"/>
      <c r="G644" s="189">
        <v>1</v>
      </c>
      <c r="H644" s="189"/>
      <c r="I644" s="189"/>
      <c r="J644" s="189"/>
      <c r="K644" s="189">
        <f t="shared" si="9"/>
        <v>1</v>
      </c>
      <c r="L644" s="188" t="s">
        <v>155</v>
      </c>
      <c r="M644" s="188" t="s">
        <v>847</v>
      </c>
      <c r="N644" s="188"/>
      <c r="O644" s="190"/>
    </row>
    <row r="645" spans="1:15" s="174" customFormat="1">
      <c r="A645" s="187" t="s">
        <v>3229</v>
      </c>
      <c r="B645" s="188" t="s">
        <v>3230</v>
      </c>
      <c r="C645" s="189"/>
      <c r="D645" s="189"/>
      <c r="E645" s="189"/>
      <c r="F645" s="189"/>
      <c r="G645" s="189"/>
      <c r="H645" s="189">
        <v>1</v>
      </c>
      <c r="I645" s="189"/>
      <c r="J645" s="189"/>
      <c r="K645" s="189">
        <f t="shared" si="9"/>
        <v>1</v>
      </c>
      <c r="L645" s="188" t="s">
        <v>155</v>
      </c>
      <c r="M645" s="188" t="s">
        <v>847</v>
      </c>
      <c r="N645" s="188"/>
      <c r="O645" s="190"/>
    </row>
    <row r="646" spans="1:15" s="174" customFormat="1">
      <c r="A646" s="187" t="s">
        <v>3231</v>
      </c>
      <c r="B646" s="188" t="s">
        <v>3232</v>
      </c>
      <c r="C646" s="189"/>
      <c r="D646" s="189"/>
      <c r="E646" s="189">
        <v>1</v>
      </c>
      <c r="F646" s="189"/>
      <c r="G646" s="189">
        <v>1</v>
      </c>
      <c r="H646" s="189"/>
      <c r="I646" s="189"/>
      <c r="J646" s="189"/>
      <c r="K646" s="189">
        <f t="shared" si="9"/>
        <v>2</v>
      </c>
      <c r="L646" s="188" t="s">
        <v>155</v>
      </c>
      <c r="M646" s="188" t="s">
        <v>861</v>
      </c>
      <c r="N646" s="188"/>
      <c r="O646" s="190"/>
    </row>
    <row r="647" spans="1:15" s="174" customFormat="1">
      <c r="A647" s="187" t="s">
        <v>3233</v>
      </c>
      <c r="B647" s="188" t="s">
        <v>3234</v>
      </c>
      <c r="C647" s="189"/>
      <c r="D647" s="189"/>
      <c r="E647" s="189"/>
      <c r="F647" s="189">
        <v>1</v>
      </c>
      <c r="G647" s="189"/>
      <c r="H647" s="189"/>
      <c r="I647" s="189"/>
      <c r="J647" s="189"/>
      <c r="K647" s="189">
        <f t="shared" si="9"/>
        <v>1</v>
      </c>
      <c r="L647" s="188" t="s">
        <v>155</v>
      </c>
      <c r="M647" s="188" t="s">
        <v>847</v>
      </c>
      <c r="N647" s="188"/>
      <c r="O647" s="190"/>
    </row>
    <row r="648" spans="1:15" s="174" customFormat="1">
      <c r="A648" s="187" t="s">
        <v>3235</v>
      </c>
      <c r="B648" s="188" t="s">
        <v>3236</v>
      </c>
      <c r="C648" s="189"/>
      <c r="D648" s="189"/>
      <c r="E648" s="189">
        <v>1</v>
      </c>
      <c r="F648" s="189"/>
      <c r="G648" s="189">
        <v>1</v>
      </c>
      <c r="H648" s="189"/>
      <c r="I648" s="189"/>
      <c r="J648" s="189"/>
      <c r="K648" s="189">
        <f t="shared" si="9"/>
        <v>2</v>
      </c>
      <c r="L648" s="188" t="s">
        <v>155</v>
      </c>
      <c r="M648" s="188" t="s">
        <v>2676</v>
      </c>
      <c r="N648" s="188"/>
      <c r="O648" s="190"/>
    </row>
    <row r="649" spans="1:15" s="174" customFormat="1">
      <c r="A649" s="187" t="s">
        <v>3237</v>
      </c>
      <c r="B649" s="188" t="s">
        <v>3238</v>
      </c>
      <c r="C649" s="189"/>
      <c r="D649" s="189"/>
      <c r="E649" s="189">
        <v>1</v>
      </c>
      <c r="F649" s="189"/>
      <c r="G649" s="189">
        <v>1</v>
      </c>
      <c r="H649" s="189"/>
      <c r="I649" s="189"/>
      <c r="J649" s="189"/>
      <c r="K649" s="189">
        <f t="shared" ref="K649:K712" si="10">SUM(C649:J649)</f>
        <v>2</v>
      </c>
      <c r="L649" s="188" t="s">
        <v>155</v>
      </c>
      <c r="M649" s="188" t="s">
        <v>2676</v>
      </c>
      <c r="N649" s="188"/>
      <c r="O649" s="190"/>
    </row>
    <row r="650" spans="1:15" s="174" customFormat="1">
      <c r="A650" s="187" t="s">
        <v>3239</v>
      </c>
      <c r="B650" s="188" t="s">
        <v>3240</v>
      </c>
      <c r="C650" s="189"/>
      <c r="D650" s="189"/>
      <c r="E650" s="189"/>
      <c r="F650" s="189"/>
      <c r="G650" s="189"/>
      <c r="H650" s="189">
        <v>1</v>
      </c>
      <c r="I650" s="189">
        <v>1</v>
      </c>
      <c r="J650" s="189"/>
      <c r="K650" s="189">
        <f t="shared" si="10"/>
        <v>2</v>
      </c>
      <c r="L650" s="188" t="s">
        <v>155</v>
      </c>
      <c r="M650" s="188" t="s">
        <v>847</v>
      </c>
      <c r="N650" s="188"/>
      <c r="O650" s="190"/>
    </row>
    <row r="651" spans="1:15" s="174" customFormat="1">
      <c r="A651" s="187" t="s">
        <v>3241</v>
      </c>
      <c r="B651" s="188" t="s">
        <v>3242</v>
      </c>
      <c r="C651" s="189"/>
      <c r="D651" s="189"/>
      <c r="E651" s="189"/>
      <c r="F651" s="189"/>
      <c r="G651" s="189">
        <v>1</v>
      </c>
      <c r="H651" s="189">
        <v>1</v>
      </c>
      <c r="I651" s="189"/>
      <c r="J651" s="189"/>
      <c r="K651" s="189">
        <f t="shared" si="10"/>
        <v>2</v>
      </c>
      <c r="L651" s="188" t="s">
        <v>155</v>
      </c>
      <c r="M651" s="188" t="s">
        <v>816</v>
      </c>
      <c r="N651" s="188"/>
      <c r="O651" s="190"/>
    </row>
    <row r="652" spans="1:15" s="174" customFormat="1">
      <c r="A652" s="187" t="s">
        <v>3243</v>
      </c>
      <c r="B652" s="188" t="s">
        <v>3244</v>
      </c>
      <c r="C652" s="189">
        <v>1</v>
      </c>
      <c r="D652" s="189"/>
      <c r="E652" s="189">
        <v>1</v>
      </c>
      <c r="F652" s="189"/>
      <c r="G652" s="189"/>
      <c r="H652" s="189"/>
      <c r="I652" s="189"/>
      <c r="J652" s="189"/>
      <c r="K652" s="189">
        <f t="shared" si="10"/>
        <v>2</v>
      </c>
      <c r="L652" s="188" t="s">
        <v>155</v>
      </c>
      <c r="M652" s="188" t="s">
        <v>827</v>
      </c>
      <c r="N652" s="188"/>
      <c r="O652" s="190"/>
    </row>
    <row r="653" spans="1:15" s="174" customFormat="1">
      <c r="A653" s="187" t="s">
        <v>3245</v>
      </c>
      <c r="B653" s="188" t="s">
        <v>3246</v>
      </c>
      <c r="C653" s="189"/>
      <c r="D653" s="189"/>
      <c r="E653" s="189"/>
      <c r="F653" s="189"/>
      <c r="G653" s="189"/>
      <c r="H653" s="189"/>
      <c r="I653" s="189">
        <v>1</v>
      </c>
      <c r="J653" s="189"/>
      <c r="K653" s="189">
        <f t="shared" si="10"/>
        <v>1</v>
      </c>
      <c r="L653" s="188" t="s">
        <v>155</v>
      </c>
      <c r="M653" s="188" t="s">
        <v>847</v>
      </c>
      <c r="N653" s="188"/>
      <c r="O653" s="190"/>
    </row>
    <row r="654" spans="1:15" s="174" customFormat="1">
      <c r="A654" s="187" t="s">
        <v>3247</v>
      </c>
      <c r="B654" s="188" t="s">
        <v>3248</v>
      </c>
      <c r="C654" s="189"/>
      <c r="D654" s="189"/>
      <c r="E654" s="189"/>
      <c r="F654" s="189"/>
      <c r="G654" s="189">
        <v>1</v>
      </c>
      <c r="H654" s="189"/>
      <c r="I654" s="189"/>
      <c r="J654" s="189">
        <v>1</v>
      </c>
      <c r="K654" s="189">
        <f t="shared" si="10"/>
        <v>2</v>
      </c>
      <c r="L654" s="188" t="s">
        <v>155</v>
      </c>
      <c r="M654" s="188" t="s">
        <v>847</v>
      </c>
      <c r="N654" s="188"/>
      <c r="O654" s="190"/>
    </row>
    <row r="655" spans="1:15" s="174" customFormat="1">
      <c r="A655" s="187" t="s">
        <v>3249</v>
      </c>
      <c r="B655" s="188" t="s">
        <v>3250</v>
      </c>
      <c r="C655" s="189">
        <v>1</v>
      </c>
      <c r="D655" s="189"/>
      <c r="E655" s="189">
        <v>1</v>
      </c>
      <c r="F655" s="189"/>
      <c r="G655" s="189"/>
      <c r="H655" s="189"/>
      <c r="I655" s="189">
        <v>1</v>
      </c>
      <c r="J655" s="189"/>
      <c r="K655" s="189">
        <f t="shared" si="10"/>
        <v>3</v>
      </c>
      <c r="L655" s="188"/>
      <c r="M655" s="188" t="s">
        <v>844</v>
      </c>
      <c r="N655" s="188"/>
      <c r="O655" s="190"/>
    </row>
    <row r="656" spans="1:15" s="174" customFormat="1">
      <c r="A656" s="187" t="s">
        <v>3251</v>
      </c>
      <c r="B656" s="188" t="s">
        <v>3252</v>
      </c>
      <c r="C656" s="189">
        <v>1</v>
      </c>
      <c r="D656" s="189">
        <v>1</v>
      </c>
      <c r="E656" s="189"/>
      <c r="F656" s="189"/>
      <c r="G656" s="189"/>
      <c r="H656" s="189"/>
      <c r="I656" s="189"/>
      <c r="J656" s="189"/>
      <c r="K656" s="189">
        <f t="shared" si="10"/>
        <v>2</v>
      </c>
      <c r="L656" s="188"/>
      <c r="M656" s="188" t="s">
        <v>847</v>
      </c>
      <c r="N656" s="188"/>
      <c r="O656" s="190"/>
    </row>
    <row r="657" spans="1:15" s="174" customFormat="1">
      <c r="A657" s="187" t="s">
        <v>3253</v>
      </c>
      <c r="B657" s="188" t="s">
        <v>3254</v>
      </c>
      <c r="C657" s="189"/>
      <c r="D657" s="189"/>
      <c r="E657" s="189">
        <v>1</v>
      </c>
      <c r="F657" s="189"/>
      <c r="G657" s="189"/>
      <c r="H657" s="189"/>
      <c r="I657" s="189"/>
      <c r="J657" s="189"/>
      <c r="K657" s="189">
        <f t="shared" si="10"/>
        <v>1</v>
      </c>
      <c r="L657" s="188" t="s">
        <v>3255</v>
      </c>
      <c r="M657" s="188" t="s">
        <v>1182</v>
      </c>
      <c r="N657" s="188"/>
      <c r="O657" s="190"/>
    </row>
    <row r="658" spans="1:15" s="174" customFormat="1">
      <c r="A658" s="187" t="s">
        <v>3256</v>
      </c>
      <c r="B658" s="188" t="s">
        <v>3257</v>
      </c>
      <c r="C658" s="189"/>
      <c r="D658" s="189"/>
      <c r="E658" s="189"/>
      <c r="F658" s="189"/>
      <c r="G658" s="189"/>
      <c r="H658" s="189">
        <v>1</v>
      </c>
      <c r="I658" s="189"/>
      <c r="J658" s="189"/>
      <c r="K658" s="189">
        <f t="shared" si="10"/>
        <v>1</v>
      </c>
      <c r="L658" s="188" t="s">
        <v>3255</v>
      </c>
      <c r="M658" s="188" t="s">
        <v>833</v>
      </c>
      <c r="N658" s="188"/>
      <c r="O658" s="190"/>
    </row>
    <row r="659" spans="1:15" s="174" customFormat="1">
      <c r="A659" s="187" t="s">
        <v>3258</v>
      </c>
      <c r="B659" s="188" t="s">
        <v>3259</v>
      </c>
      <c r="C659" s="189"/>
      <c r="D659" s="189"/>
      <c r="E659" s="189">
        <v>1</v>
      </c>
      <c r="F659" s="189"/>
      <c r="G659" s="189"/>
      <c r="H659" s="189"/>
      <c r="I659" s="189"/>
      <c r="J659" s="189"/>
      <c r="K659" s="189">
        <f t="shared" si="10"/>
        <v>1</v>
      </c>
      <c r="L659" s="188" t="s">
        <v>3255</v>
      </c>
      <c r="M659" s="188" t="s">
        <v>1981</v>
      </c>
      <c r="N659" s="188"/>
      <c r="O659" s="190"/>
    </row>
    <row r="660" spans="1:15" s="174" customFormat="1">
      <c r="A660" s="187" t="s">
        <v>3260</v>
      </c>
      <c r="B660" s="188" t="s">
        <v>3261</v>
      </c>
      <c r="C660" s="189"/>
      <c r="D660" s="189"/>
      <c r="E660" s="189"/>
      <c r="F660" s="189"/>
      <c r="G660" s="189"/>
      <c r="H660" s="189"/>
      <c r="I660" s="189">
        <v>1</v>
      </c>
      <c r="J660" s="189"/>
      <c r="K660" s="189">
        <f t="shared" si="10"/>
        <v>1</v>
      </c>
      <c r="L660" s="188" t="s">
        <v>3255</v>
      </c>
      <c r="M660" s="188" t="s">
        <v>844</v>
      </c>
      <c r="N660" s="188"/>
      <c r="O660" s="190"/>
    </row>
    <row r="661" spans="1:15" s="174" customFormat="1">
      <c r="A661" s="187" t="s">
        <v>3262</v>
      </c>
      <c r="B661" s="188" t="s">
        <v>3263</v>
      </c>
      <c r="C661" s="189">
        <v>1</v>
      </c>
      <c r="D661" s="189"/>
      <c r="E661" s="189">
        <v>1</v>
      </c>
      <c r="F661" s="189"/>
      <c r="G661" s="189"/>
      <c r="H661" s="189"/>
      <c r="I661" s="189"/>
      <c r="J661" s="189"/>
      <c r="K661" s="189">
        <f t="shared" si="10"/>
        <v>2</v>
      </c>
      <c r="L661" s="188" t="s">
        <v>136</v>
      </c>
      <c r="M661" s="188" t="s">
        <v>1182</v>
      </c>
      <c r="N661" s="188"/>
      <c r="O661" s="190"/>
    </row>
    <row r="662" spans="1:15" s="174" customFormat="1">
      <c r="A662" s="187" t="s">
        <v>3264</v>
      </c>
      <c r="B662" s="188" t="s">
        <v>3265</v>
      </c>
      <c r="C662" s="189"/>
      <c r="D662" s="189"/>
      <c r="E662" s="189"/>
      <c r="F662" s="189"/>
      <c r="G662" s="189">
        <v>1</v>
      </c>
      <c r="H662" s="189"/>
      <c r="I662" s="189"/>
      <c r="J662" s="189">
        <v>1</v>
      </c>
      <c r="K662" s="189">
        <f t="shared" si="10"/>
        <v>2</v>
      </c>
      <c r="L662" s="188" t="s">
        <v>136</v>
      </c>
      <c r="M662" s="188" t="s">
        <v>816</v>
      </c>
      <c r="N662" s="188"/>
      <c r="O662" s="190"/>
    </row>
    <row r="663" spans="1:15" s="174" customFormat="1">
      <c r="A663" s="187" t="s">
        <v>3266</v>
      </c>
      <c r="B663" s="188" t="s">
        <v>3267</v>
      </c>
      <c r="C663" s="189"/>
      <c r="D663" s="189"/>
      <c r="E663" s="189"/>
      <c r="F663" s="189"/>
      <c r="G663" s="189">
        <v>1</v>
      </c>
      <c r="H663" s="189"/>
      <c r="I663" s="189"/>
      <c r="J663" s="189">
        <v>1</v>
      </c>
      <c r="K663" s="189">
        <f t="shared" si="10"/>
        <v>2</v>
      </c>
      <c r="L663" s="188" t="s">
        <v>264</v>
      </c>
      <c r="M663" s="188" t="s">
        <v>816</v>
      </c>
      <c r="N663" s="188"/>
      <c r="O663" s="190"/>
    </row>
    <row r="664" spans="1:15" s="174" customFormat="1">
      <c r="A664" s="187" t="s">
        <v>3268</v>
      </c>
      <c r="B664" s="188" t="s">
        <v>3269</v>
      </c>
      <c r="C664" s="189"/>
      <c r="D664" s="189"/>
      <c r="E664" s="189"/>
      <c r="F664" s="189"/>
      <c r="G664" s="189"/>
      <c r="H664" s="189"/>
      <c r="I664" s="189"/>
      <c r="J664" s="189">
        <v>1</v>
      </c>
      <c r="K664" s="189">
        <f t="shared" si="10"/>
        <v>1</v>
      </c>
      <c r="L664" s="188" t="s">
        <v>264</v>
      </c>
      <c r="M664" s="188" t="s">
        <v>827</v>
      </c>
      <c r="N664" s="188"/>
      <c r="O664" s="190"/>
    </row>
    <row r="665" spans="1:15" s="174" customFormat="1">
      <c r="A665" s="187" t="s">
        <v>3270</v>
      </c>
      <c r="B665" s="188" t="s">
        <v>3271</v>
      </c>
      <c r="C665" s="189"/>
      <c r="D665" s="189"/>
      <c r="E665" s="189"/>
      <c r="F665" s="189"/>
      <c r="G665" s="189">
        <v>1</v>
      </c>
      <c r="H665" s="189">
        <v>1</v>
      </c>
      <c r="I665" s="189"/>
      <c r="J665" s="189"/>
      <c r="K665" s="189">
        <f t="shared" si="10"/>
        <v>2</v>
      </c>
      <c r="L665" s="188" t="s">
        <v>264</v>
      </c>
      <c r="M665" s="188" t="s">
        <v>823</v>
      </c>
      <c r="N665" s="188"/>
      <c r="O665" s="190"/>
    </row>
    <row r="666" spans="1:15" s="174" customFormat="1">
      <c r="A666" s="187" t="s">
        <v>3272</v>
      </c>
      <c r="B666" s="188" t="s">
        <v>3273</v>
      </c>
      <c r="C666" s="189">
        <v>1</v>
      </c>
      <c r="D666" s="189"/>
      <c r="E666" s="189"/>
      <c r="F666" s="189">
        <v>1</v>
      </c>
      <c r="G666" s="189"/>
      <c r="H666" s="189"/>
      <c r="I666" s="189"/>
      <c r="J666" s="189"/>
      <c r="K666" s="189">
        <f t="shared" si="10"/>
        <v>2</v>
      </c>
      <c r="L666" s="188" t="s">
        <v>264</v>
      </c>
      <c r="M666" s="188" t="s">
        <v>847</v>
      </c>
      <c r="N666" s="188"/>
      <c r="O666" s="190"/>
    </row>
    <row r="667" spans="1:15" s="174" customFormat="1">
      <c r="A667" s="187" t="s">
        <v>3274</v>
      </c>
      <c r="B667" s="188" t="s">
        <v>3275</v>
      </c>
      <c r="C667" s="189"/>
      <c r="D667" s="189"/>
      <c r="E667" s="189"/>
      <c r="F667" s="189">
        <v>1</v>
      </c>
      <c r="G667" s="189">
        <v>1</v>
      </c>
      <c r="H667" s="189"/>
      <c r="I667" s="189"/>
      <c r="J667" s="189"/>
      <c r="K667" s="189">
        <f t="shared" si="10"/>
        <v>2</v>
      </c>
      <c r="L667" s="188" t="s">
        <v>264</v>
      </c>
      <c r="M667" s="188" t="s">
        <v>847</v>
      </c>
      <c r="N667" s="188"/>
      <c r="O667" s="190"/>
    </row>
    <row r="668" spans="1:15" s="174" customFormat="1">
      <c r="A668" s="187" t="s">
        <v>3276</v>
      </c>
      <c r="B668" s="188" t="s">
        <v>3277</v>
      </c>
      <c r="C668" s="189"/>
      <c r="D668" s="189"/>
      <c r="E668" s="189"/>
      <c r="F668" s="189"/>
      <c r="G668" s="189">
        <v>1</v>
      </c>
      <c r="H668" s="189"/>
      <c r="I668" s="189">
        <v>1</v>
      </c>
      <c r="J668" s="189"/>
      <c r="K668" s="189">
        <f t="shared" si="10"/>
        <v>2</v>
      </c>
      <c r="L668" s="188" t="s">
        <v>264</v>
      </c>
      <c r="M668" s="188" t="s">
        <v>847</v>
      </c>
      <c r="N668" s="188"/>
      <c r="O668" s="190"/>
    </row>
    <row r="669" spans="1:15" s="174" customFormat="1">
      <c r="A669" s="187" t="s">
        <v>3278</v>
      </c>
      <c r="B669" s="188" t="s">
        <v>3279</v>
      </c>
      <c r="C669" s="189">
        <v>1</v>
      </c>
      <c r="D669" s="189"/>
      <c r="E669" s="189"/>
      <c r="F669" s="189"/>
      <c r="G669" s="189"/>
      <c r="H669" s="189">
        <v>1</v>
      </c>
      <c r="I669" s="189"/>
      <c r="J669" s="189"/>
      <c r="K669" s="189">
        <f t="shared" si="10"/>
        <v>2</v>
      </c>
      <c r="L669" s="188" t="s">
        <v>264</v>
      </c>
      <c r="M669" s="188" t="s">
        <v>827</v>
      </c>
      <c r="N669" s="188"/>
      <c r="O669" s="190"/>
    </row>
    <row r="670" spans="1:15" s="174" customFormat="1">
      <c r="A670" s="187" t="s">
        <v>3280</v>
      </c>
      <c r="B670" s="188" t="s">
        <v>3281</v>
      </c>
      <c r="C670" s="189">
        <v>1</v>
      </c>
      <c r="D670" s="189"/>
      <c r="E670" s="189"/>
      <c r="F670" s="189"/>
      <c r="G670" s="189"/>
      <c r="H670" s="189"/>
      <c r="I670" s="189"/>
      <c r="J670" s="189"/>
      <c r="K670" s="189">
        <f t="shared" si="10"/>
        <v>1</v>
      </c>
      <c r="L670" s="188" t="s">
        <v>264</v>
      </c>
      <c r="M670" s="188" t="s">
        <v>1981</v>
      </c>
      <c r="N670" s="188"/>
      <c r="O670" s="190"/>
    </row>
    <row r="671" spans="1:15" s="174" customFormat="1">
      <c r="A671" s="187" t="s">
        <v>3282</v>
      </c>
      <c r="B671" s="188" t="s">
        <v>3283</v>
      </c>
      <c r="C671" s="189"/>
      <c r="D671" s="189"/>
      <c r="E671" s="189"/>
      <c r="F671" s="189"/>
      <c r="G671" s="189">
        <v>1</v>
      </c>
      <c r="H671" s="189"/>
      <c r="I671" s="189"/>
      <c r="J671" s="189"/>
      <c r="K671" s="189">
        <f t="shared" si="10"/>
        <v>1</v>
      </c>
      <c r="L671" s="188" t="s">
        <v>264</v>
      </c>
      <c r="M671" s="188" t="s">
        <v>823</v>
      </c>
      <c r="N671" s="188"/>
      <c r="O671" s="190"/>
    </row>
    <row r="672" spans="1:15" s="174" customFormat="1">
      <c r="A672" s="187" t="s">
        <v>3284</v>
      </c>
      <c r="B672" s="188" t="s">
        <v>3285</v>
      </c>
      <c r="C672" s="189"/>
      <c r="D672" s="189"/>
      <c r="E672" s="189"/>
      <c r="F672" s="189"/>
      <c r="G672" s="189">
        <v>1</v>
      </c>
      <c r="H672" s="189"/>
      <c r="I672" s="189"/>
      <c r="J672" s="189">
        <v>1</v>
      </c>
      <c r="K672" s="189">
        <f t="shared" si="10"/>
        <v>2</v>
      </c>
      <c r="L672" s="188" t="s">
        <v>264</v>
      </c>
      <c r="M672" s="188" t="s">
        <v>885</v>
      </c>
      <c r="N672" s="188"/>
      <c r="O672" s="190"/>
    </row>
    <row r="673" spans="1:15" s="174" customFormat="1">
      <c r="A673" s="187" t="s">
        <v>3286</v>
      </c>
      <c r="B673" s="188" t="s">
        <v>3287</v>
      </c>
      <c r="C673" s="189"/>
      <c r="D673" s="189"/>
      <c r="E673" s="189"/>
      <c r="F673" s="189"/>
      <c r="G673" s="189">
        <v>1</v>
      </c>
      <c r="H673" s="189"/>
      <c r="I673" s="189"/>
      <c r="J673" s="189"/>
      <c r="K673" s="189">
        <f t="shared" si="10"/>
        <v>1</v>
      </c>
      <c r="L673" s="188" t="s">
        <v>264</v>
      </c>
      <c r="M673" s="188" t="s">
        <v>827</v>
      </c>
      <c r="N673" s="188"/>
      <c r="O673" s="190"/>
    </row>
    <row r="674" spans="1:15" s="174" customFormat="1">
      <c r="A674" s="187" t="s">
        <v>3288</v>
      </c>
      <c r="B674" s="188" t="s">
        <v>3289</v>
      </c>
      <c r="C674" s="189"/>
      <c r="D674" s="189"/>
      <c r="E674" s="189"/>
      <c r="F674" s="189"/>
      <c r="G674" s="189">
        <v>1</v>
      </c>
      <c r="H674" s="189">
        <v>1</v>
      </c>
      <c r="I674" s="189"/>
      <c r="J674" s="189"/>
      <c r="K674" s="189">
        <f t="shared" si="10"/>
        <v>2</v>
      </c>
      <c r="L674" s="188" t="s">
        <v>264</v>
      </c>
      <c r="M674" s="188" t="s">
        <v>827</v>
      </c>
      <c r="N674" s="188"/>
      <c r="O674" s="190"/>
    </row>
    <row r="675" spans="1:15" s="174" customFormat="1">
      <c r="A675" s="187" t="s">
        <v>3290</v>
      </c>
      <c r="B675" s="188" t="s">
        <v>3291</v>
      </c>
      <c r="C675" s="189"/>
      <c r="D675" s="189"/>
      <c r="E675" s="189"/>
      <c r="F675" s="189"/>
      <c r="G675" s="189"/>
      <c r="H675" s="189"/>
      <c r="I675" s="189">
        <v>1</v>
      </c>
      <c r="J675" s="189"/>
      <c r="K675" s="189">
        <f t="shared" si="10"/>
        <v>1</v>
      </c>
      <c r="L675" s="188" t="s">
        <v>264</v>
      </c>
      <c r="M675" s="188" t="s">
        <v>823</v>
      </c>
      <c r="N675" s="188"/>
      <c r="O675" s="190"/>
    </row>
    <row r="676" spans="1:15" s="174" customFormat="1">
      <c r="A676" s="187" t="s">
        <v>3292</v>
      </c>
      <c r="B676" s="188" t="s">
        <v>3293</v>
      </c>
      <c r="C676" s="189"/>
      <c r="D676" s="189"/>
      <c r="E676" s="189"/>
      <c r="F676" s="189"/>
      <c r="G676" s="189">
        <v>1</v>
      </c>
      <c r="H676" s="189"/>
      <c r="I676" s="189"/>
      <c r="J676" s="189">
        <v>1</v>
      </c>
      <c r="K676" s="189">
        <f t="shared" si="10"/>
        <v>2</v>
      </c>
      <c r="L676" s="188" t="s">
        <v>264</v>
      </c>
      <c r="M676" s="188" t="s">
        <v>847</v>
      </c>
      <c r="N676" s="188"/>
      <c r="O676" s="190"/>
    </row>
    <row r="677" spans="1:15" s="174" customFormat="1">
      <c r="A677" s="187" t="s">
        <v>3294</v>
      </c>
      <c r="B677" s="188" t="s">
        <v>3295</v>
      </c>
      <c r="C677" s="189"/>
      <c r="D677" s="189"/>
      <c r="E677" s="189"/>
      <c r="F677" s="189"/>
      <c r="G677" s="189"/>
      <c r="H677" s="189">
        <v>1</v>
      </c>
      <c r="I677" s="189"/>
      <c r="J677" s="189"/>
      <c r="K677" s="189">
        <f t="shared" si="10"/>
        <v>1</v>
      </c>
      <c r="L677" s="188" t="s">
        <v>264</v>
      </c>
      <c r="M677" s="188" t="s">
        <v>827</v>
      </c>
      <c r="N677" s="188"/>
      <c r="O677" s="190"/>
    </row>
    <row r="678" spans="1:15" s="174" customFormat="1">
      <c r="A678" s="187" t="s">
        <v>3296</v>
      </c>
      <c r="B678" s="188" t="s">
        <v>3297</v>
      </c>
      <c r="C678" s="189">
        <v>1</v>
      </c>
      <c r="D678" s="189"/>
      <c r="E678" s="189">
        <v>1</v>
      </c>
      <c r="F678" s="189"/>
      <c r="G678" s="189"/>
      <c r="H678" s="189"/>
      <c r="I678" s="189"/>
      <c r="J678" s="189"/>
      <c r="K678" s="189">
        <f t="shared" si="10"/>
        <v>2</v>
      </c>
      <c r="L678" s="188" t="s">
        <v>209</v>
      </c>
      <c r="M678" s="188" t="s">
        <v>844</v>
      </c>
      <c r="N678" s="188"/>
      <c r="O678" s="190"/>
    </row>
    <row r="679" spans="1:15" s="174" customFormat="1">
      <c r="A679" s="187" t="s">
        <v>3298</v>
      </c>
      <c r="B679" s="188" t="s">
        <v>3299</v>
      </c>
      <c r="C679" s="189"/>
      <c r="D679" s="189">
        <v>1</v>
      </c>
      <c r="E679" s="189"/>
      <c r="F679" s="189"/>
      <c r="G679" s="189"/>
      <c r="H679" s="189"/>
      <c r="I679" s="189"/>
      <c r="J679" s="189"/>
      <c r="K679" s="189">
        <f t="shared" si="10"/>
        <v>1</v>
      </c>
      <c r="L679" s="188" t="s">
        <v>350</v>
      </c>
      <c r="M679" s="188" t="s">
        <v>847</v>
      </c>
      <c r="N679" s="188"/>
      <c r="O679" s="190"/>
    </row>
    <row r="680" spans="1:15" s="174" customFormat="1">
      <c r="A680" s="187" t="s">
        <v>3300</v>
      </c>
      <c r="B680" s="188" t="s">
        <v>3301</v>
      </c>
      <c r="C680" s="189"/>
      <c r="D680" s="189"/>
      <c r="E680" s="189">
        <v>1</v>
      </c>
      <c r="F680" s="189"/>
      <c r="G680" s="189"/>
      <c r="H680" s="189"/>
      <c r="I680" s="189">
        <v>1</v>
      </c>
      <c r="J680" s="189"/>
      <c r="K680" s="189">
        <f t="shared" si="10"/>
        <v>2</v>
      </c>
      <c r="L680" s="188" t="s">
        <v>350</v>
      </c>
      <c r="M680" s="188" t="s">
        <v>861</v>
      </c>
      <c r="N680" s="188"/>
      <c r="O680" s="190"/>
    </row>
    <row r="681" spans="1:15" s="174" customFormat="1">
      <c r="A681" s="187" t="s">
        <v>3302</v>
      </c>
      <c r="B681" s="188" t="s">
        <v>3303</v>
      </c>
      <c r="C681" s="189"/>
      <c r="D681" s="189"/>
      <c r="E681" s="189">
        <v>1</v>
      </c>
      <c r="F681" s="189"/>
      <c r="G681" s="189"/>
      <c r="H681" s="189"/>
      <c r="I681" s="189">
        <v>1</v>
      </c>
      <c r="J681" s="189"/>
      <c r="K681" s="189">
        <f t="shared" si="10"/>
        <v>2</v>
      </c>
      <c r="L681" s="188" t="s">
        <v>350</v>
      </c>
      <c r="M681" s="188" t="s">
        <v>844</v>
      </c>
      <c r="N681" s="188"/>
      <c r="O681" s="190"/>
    </row>
    <row r="682" spans="1:15" s="174" customFormat="1">
      <c r="A682" s="187" t="s">
        <v>3304</v>
      </c>
      <c r="B682" s="188" t="s">
        <v>3305</v>
      </c>
      <c r="C682" s="189"/>
      <c r="D682" s="189"/>
      <c r="E682" s="189"/>
      <c r="F682" s="189"/>
      <c r="G682" s="189">
        <v>1</v>
      </c>
      <c r="H682" s="189"/>
      <c r="I682" s="189">
        <v>1</v>
      </c>
      <c r="J682" s="189"/>
      <c r="K682" s="189">
        <f t="shared" si="10"/>
        <v>2</v>
      </c>
      <c r="L682" s="188"/>
      <c r="M682" s="188" t="s">
        <v>844</v>
      </c>
      <c r="N682" s="188"/>
      <c r="O682" s="190"/>
    </row>
    <row r="683" spans="1:15" s="174" customFormat="1">
      <c r="A683" s="187" t="s">
        <v>3306</v>
      </c>
      <c r="B683" s="188" t="s">
        <v>3307</v>
      </c>
      <c r="C683" s="189"/>
      <c r="D683" s="189"/>
      <c r="E683" s="189"/>
      <c r="F683" s="189"/>
      <c r="G683" s="189"/>
      <c r="H683" s="189"/>
      <c r="I683" s="189">
        <v>1</v>
      </c>
      <c r="J683" s="189"/>
      <c r="K683" s="189">
        <f t="shared" si="10"/>
        <v>1</v>
      </c>
      <c r="L683" s="188"/>
      <c r="M683" s="188" t="s">
        <v>1981</v>
      </c>
      <c r="N683" s="188"/>
      <c r="O683" s="190"/>
    </row>
    <row r="684" spans="1:15" s="174" customFormat="1">
      <c r="A684" s="187" t="s">
        <v>3308</v>
      </c>
      <c r="B684" s="188" t="s">
        <v>3309</v>
      </c>
      <c r="C684" s="189">
        <v>1</v>
      </c>
      <c r="D684" s="189"/>
      <c r="E684" s="189"/>
      <c r="F684" s="189"/>
      <c r="G684" s="189"/>
      <c r="H684" s="189">
        <v>1</v>
      </c>
      <c r="I684" s="189">
        <v>1</v>
      </c>
      <c r="J684" s="189"/>
      <c r="K684" s="189">
        <f t="shared" si="10"/>
        <v>3</v>
      </c>
      <c r="L684" s="188" t="s">
        <v>98</v>
      </c>
      <c r="M684" s="188" t="s">
        <v>823</v>
      </c>
      <c r="N684" s="188"/>
      <c r="O684" s="190"/>
    </row>
    <row r="685" spans="1:15" s="174" customFormat="1">
      <c r="A685" s="187" t="s">
        <v>3310</v>
      </c>
      <c r="B685" s="188" t="s">
        <v>3311</v>
      </c>
      <c r="C685" s="189"/>
      <c r="D685" s="189">
        <v>1</v>
      </c>
      <c r="E685" s="189">
        <v>1</v>
      </c>
      <c r="F685" s="189"/>
      <c r="G685" s="189"/>
      <c r="H685" s="189"/>
      <c r="I685" s="189"/>
      <c r="J685" s="189"/>
      <c r="K685" s="189">
        <f t="shared" si="10"/>
        <v>2</v>
      </c>
      <c r="L685" s="188" t="s">
        <v>3312</v>
      </c>
      <c r="M685" s="188" t="s">
        <v>823</v>
      </c>
      <c r="N685" s="188"/>
      <c r="O685" s="190"/>
    </row>
    <row r="686" spans="1:15" s="174" customFormat="1">
      <c r="A686" s="187" t="s">
        <v>3313</v>
      </c>
      <c r="B686" s="188" t="s">
        <v>3314</v>
      </c>
      <c r="C686" s="189">
        <v>1</v>
      </c>
      <c r="D686" s="189"/>
      <c r="E686" s="189"/>
      <c r="F686" s="189">
        <v>1</v>
      </c>
      <c r="G686" s="189"/>
      <c r="H686" s="189"/>
      <c r="I686" s="189"/>
      <c r="J686" s="189"/>
      <c r="K686" s="189">
        <f t="shared" si="10"/>
        <v>2</v>
      </c>
      <c r="L686" s="188" t="s">
        <v>155</v>
      </c>
      <c r="M686" s="188" t="s">
        <v>847</v>
      </c>
      <c r="N686" s="188"/>
      <c r="O686" s="190"/>
    </row>
    <row r="687" spans="1:15" s="174" customFormat="1">
      <c r="A687" s="187" t="s">
        <v>3315</v>
      </c>
      <c r="B687" s="188" t="s">
        <v>3316</v>
      </c>
      <c r="C687" s="189"/>
      <c r="D687" s="189">
        <v>1</v>
      </c>
      <c r="E687" s="189">
        <v>1</v>
      </c>
      <c r="F687" s="189"/>
      <c r="G687" s="189"/>
      <c r="H687" s="189"/>
      <c r="I687" s="189"/>
      <c r="J687" s="189"/>
      <c r="K687" s="189">
        <f t="shared" si="10"/>
        <v>2</v>
      </c>
      <c r="L687" s="188" t="s">
        <v>256</v>
      </c>
      <c r="M687" s="188" t="s">
        <v>827</v>
      </c>
      <c r="N687" s="188"/>
      <c r="O687" s="190"/>
    </row>
    <row r="688" spans="1:15" s="174" customFormat="1">
      <c r="A688" s="187" t="s">
        <v>3317</v>
      </c>
      <c r="B688" s="188" t="s">
        <v>3318</v>
      </c>
      <c r="C688" s="189">
        <v>1</v>
      </c>
      <c r="D688" s="189"/>
      <c r="E688" s="189">
        <v>1</v>
      </c>
      <c r="F688" s="189"/>
      <c r="G688" s="189"/>
      <c r="H688" s="189"/>
      <c r="I688" s="189"/>
      <c r="J688" s="189"/>
      <c r="K688" s="189">
        <f t="shared" si="10"/>
        <v>2</v>
      </c>
      <c r="L688" s="188" t="s">
        <v>256</v>
      </c>
      <c r="M688" s="188" t="s">
        <v>823</v>
      </c>
      <c r="N688" s="188"/>
      <c r="O688" s="190"/>
    </row>
    <row r="689" spans="1:15" s="174" customFormat="1">
      <c r="A689" s="187" t="s">
        <v>3319</v>
      </c>
      <c r="B689" s="188" t="s">
        <v>3320</v>
      </c>
      <c r="C689" s="189">
        <v>1</v>
      </c>
      <c r="D689" s="189"/>
      <c r="E689" s="189"/>
      <c r="F689" s="189"/>
      <c r="G689" s="189"/>
      <c r="H689" s="189"/>
      <c r="I689" s="189"/>
      <c r="J689" s="189"/>
      <c r="K689" s="189">
        <f t="shared" si="10"/>
        <v>1</v>
      </c>
      <c r="L689" s="188" t="s">
        <v>256</v>
      </c>
      <c r="M689" s="188" t="s">
        <v>816</v>
      </c>
      <c r="N689" s="188"/>
      <c r="O689" s="190"/>
    </row>
    <row r="690" spans="1:15" s="174" customFormat="1">
      <c r="A690" s="187" t="s">
        <v>3321</v>
      </c>
      <c r="B690" s="188" t="s">
        <v>3322</v>
      </c>
      <c r="C690" s="189"/>
      <c r="D690" s="189"/>
      <c r="E690" s="189">
        <v>1</v>
      </c>
      <c r="F690" s="189"/>
      <c r="G690" s="189"/>
      <c r="H690" s="189"/>
      <c r="I690" s="189"/>
      <c r="J690" s="189"/>
      <c r="K690" s="189">
        <f t="shared" si="10"/>
        <v>1</v>
      </c>
      <c r="L690" s="188" t="s">
        <v>256</v>
      </c>
      <c r="M690" s="188" t="s">
        <v>2106</v>
      </c>
      <c r="N690" s="188"/>
      <c r="O690" s="190"/>
    </row>
    <row r="691" spans="1:15" s="174" customFormat="1">
      <c r="A691" s="187" t="s">
        <v>3323</v>
      </c>
      <c r="B691" s="188" t="s">
        <v>3324</v>
      </c>
      <c r="C691" s="189"/>
      <c r="D691" s="189"/>
      <c r="E691" s="189">
        <v>1</v>
      </c>
      <c r="F691" s="189"/>
      <c r="G691" s="189"/>
      <c r="H691" s="189"/>
      <c r="I691" s="189"/>
      <c r="J691" s="189"/>
      <c r="K691" s="189">
        <f t="shared" si="10"/>
        <v>1</v>
      </c>
      <c r="L691" s="188" t="s">
        <v>256</v>
      </c>
      <c r="M691" s="188" t="s">
        <v>1657</v>
      </c>
      <c r="N691" s="188"/>
      <c r="O691" s="190"/>
    </row>
    <row r="692" spans="1:15" s="174" customFormat="1">
      <c r="A692" s="187" t="s">
        <v>3325</v>
      </c>
      <c r="B692" s="188" t="s">
        <v>3326</v>
      </c>
      <c r="C692" s="189">
        <v>1</v>
      </c>
      <c r="D692" s="189"/>
      <c r="E692" s="189">
        <v>1</v>
      </c>
      <c r="F692" s="189"/>
      <c r="G692" s="189"/>
      <c r="H692" s="189"/>
      <c r="I692" s="189"/>
      <c r="J692" s="189"/>
      <c r="K692" s="189">
        <f t="shared" si="10"/>
        <v>2</v>
      </c>
      <c r="L692" s="188" t="s">
        <v>256</v>
      </c>
      <c r="M692" s="188" t="s">
        <v>982</v>
      </c>
      <c r="N692" s="188"/>
      <c r="O692" s="190"/>
    </row>
    <row r="693" spans="1:15" s="174" customFormat="1">
      <c r="A693" s="187" t="s">
        <v>3327</v>
      </c>
      <c r="B693" s="188" t="s">
        <v>3328</v>
      </c>
      <c r="C693" s="189">
        <v>1</v>
      </c>
      <c r="D693" s="189"/>
      <c r="E693" s="189"/>
      <c r="F693" s="189"/>
      <c r="G693" s="189"/>
      <c r="H693" s="189"/>
      <c r="I693" s="189"/>
      <c r="J693" s="189"/>
      <c r="K693" s="189">
        <f t="shared" si="10"/>
        <v>1</v>
      </c>
      <c r="L693" s="188" t="s">
        <v>256</v>
      </c>
      <c r="M693" s="188" t="s">
        <v>816</v>
      </c>
      <c r="N693" s="188"/>
      <c r="O693" s="190"/>
    </row>
    <row r="694" spans="1:15" s="174" customFormat="1">
      <c r="A694" s="187" t="s">
        <v>3329</v>
      </c>
      <c r="B694" s="188" t="s">
        <v>3330</v>
      </c>
      <c r="C694" s="189">
        <v>1</v>
      </c>
      <c r="D694" s="189"/>
      <c r="E694" s="189"/>
      <c r="F694" s="189"/>
      <c r="G694" s="189"/>
      <c r="H694" s="189"/>
      <c r="I694" s="189">
        <v>1</v>
      </c>
      <c r="J694" s="189"/>
      <c r="K694" s="189">
        <f t="shared" si="10"/>
        <v>2</v>
      </c>
      <c r="L694" s="188" t="s">
        <v>256</v>
      </c>
      <c r="M694" s="188" t="s">
        <v>2217</v>
      </c>
      <c r="N694" s="188"/>
      <c r="O694" s="190"/>
    </row>
    <row r="695" spans="1:15" s="174" customFormat="1">
      <c r="A695" s="187" t="s">
        <v>3331</v>
      </c>
      <c r="B695" s="188" t="s">
        <v>3332</v>
      </c>
      <c r="C695" s="189">
        <v>1</v>
      </c>
      <c r="D695" s="189"/>
      <c r="E695" s="189"/>
      <c r="F695" s="189"/>
      <c r="G695" s="189"/>
      <c r="H695" s="189"/>
      <c r="I695" s="189"/>
      <c r="J695" s="189"/>
      <c r="K695" s="189">
        <f t="shared" si="10"/>
        <v>1</v>
      </c>
      <c r="L695" s="188" t="s">
        <v>256</v>
      </c>
      <c r="M695" s="188" t="s">
        <v>847</v>
      </c>
      <c r="N695" s="188"/>
      <c r="O695" s="190"/>
    </row>
    <row r="696" spans="1:15" s="174" customFormat="1">
      <c r="A696" s="187" t="s">
        <v>3333</v>
      </c>
      <c r="B696" s="188" t="s">
        <v>3334</v>
      </c>
      <c r="C696" s="189"/>
      <c r="D696" s="189"/>
      <c r="E696" s="189">
        <v>1</v>
      </c>
      <c r="F696" s="189"/>
      <c r="G696" s="189"/>
      <c r="H696" s="189"/>
      <c r="I696" s="189"/>
      <c r="J696" s="189"/>
      <c r="K696" s="189">
        <f t="shared" si="10"/>
        <v>1</v>
      </c>
      <c r="L696" s="188" t="s">
        <v>256</v>
      </c>
      <c r="M696" s="188" t="s">
        <v>816</v>
      </c>
      <c r="N696" s="188"/>
      <c r="O696" s="190"/>
    </row>
    <row r="697" spans="1:15" s="174" customFormat="1">
      <c r="A697" s="187" t="s">
        <v>3335</v>
      </c>
      <c r="B697" s="188" t="s">
        <v>3336</v>
      </c>
      <c r="C697" s="189">
        <v>1</v>
      </c>
      <c r="D697" s="189"/>
      <c r="E697" s="189">
        <v>1</v>
      </c>
      <c r="F697" s="189"/>
      <c r="G697" s="189"/>
      <c r="H697" s="189"/>
      <c r="I697" s="189"/>
      <c r="J697" s="189"/>
      <c r="K697" s="189">
        <f t="shared" si="10"/>
        <v>2</v>
      </c>
      <c r="L697" s="188" t="s">
        <v>256</v>
      </c>
      <c r="M697" s="188" t="s">
        <v>847</v>
      </c>
      <c r="N697" s="188"/>
      <c r="O697" s="190"/>
    </row>
    <row r="698" spans="1:15" s="174" customFormat="1">
      <c r="A698" s="187" t="s">
        <v>3337</v>
      </c>
      <c r="B698" s="188" t="s">
        <v>3338</v>
      </c>
      <c r="C698" s="189"/>
      <c r="D698" s="189"/>
      <c r="E698" s="189">
        <v>1</v>
      </c>
      <c r="F698" s="189"/>
      <c r="G698" s="189"/>
      <c r="H698" s="189"/>
      <c r="I698" s="189"/>
      <c r="J698" s="189"/>
      <c r="K698" s="189">
        <f t="shared" si="10"/>
        <v>1</v>
      </c>
      <c r="L698" s="188" t="s">
        <v>110</v>
      </c>
      <c r="M698" s="188" t="s">
        <v>823</v>
      </c>
      <c r="N698" s="188"/>
      <c r="O698" s="190"/>
    </row>
    <row r="699" spans="1:15" s="174" customFormat="1">
      <c r="A699" s="187" t="s">
        <v>3339</v>
      </c>
      <c r="B699" s="188"/>
      <c r="C699" s="189"/>
      <c r="D699" s="189"/>
      <c r="E699" s="189"/>
      <c r="F699" s="189"/>
      <c r="G699" s="189"/>
      <c r="H699" s="189"/>
      <c r="I699" s="189">
        <v>1</v>
      </c>
      <c r="J699" s="189"/>
      <c r="K699" s="189">
        <f t="shared" si="10"/>
        <v>1</v>
      </c>
      <c r="L699" s="188" t="s">
        <v>136</v>
      </c>
      <c r="M699" s="188" t="s">
        <v>885</v>
      </c>
      <c r="N699" s="188"/>
      <c r="O699" s="190"/>
    </row>
    <row r="700" spans="1:15" s="174" customFormat="1">
      <c r="A700" s="187" t="s">
        <v>3340</v>
      </c>
      <c r="B700" s="188" t="s">
        <v>3341</v>
      </c>
      <c r="C700" s="189"/>
      <c r="D700" s="189"/>
      <c r="E700" s="189"/>
      <c r="F700" s="189"/>
      <c r="G700" s="189"/>
      <c r="H700" s="189"/>
      <c r="I700" s="189">
        <v>1</v>
      </c>
      <c r="J700" s="189"/>
      <c r="K700" s="189">
        <f t="shared" si="10"/>
        <v>1</v>
      </c>
      <c r="L700" s="188" t="s">
        <v>136</v>
      </c>
      <c r="M700" s="188" t="s">
        <v>1981</v>
      </c>
      <c r="N700" s="188"/>
      <c r="O700" s="190"/>
    </row>
    <row r="701" spans="1:15" s="174" customFormat="1">
      <c r="A701" s="187" t="s">
        <v>3342</v>
      </c>
      <c r="B701" s="188" t="s">
        <v>3343</v>
      </c>
      <c r="C701" s="189">
        <v>1</v>
      </c>
      <c r="D701" s="189"/>
      <c r="E701" s="189"/>
      <c r="F701" s="189"/>
      <c r="G701" s="189"/>
      <c r="H701" s="189">
        <v>1</v>
      </c>
      <c r="I701" s="189"/>
      <c r="J701" s="189"/>
      <c r="K701" s="189">
        <f t="shared" si="10"/>
        <v>2</v>
      </c>
      <c r="L701" s="188" t="s">
        <v>136</v>
      </c>
      <c r="M701" s="188" t="s">
        <v>816</v>
      </c>
      <c r="N701" s="188"/>
      <c r="O701" s="190"/>
    </row>
    <row r="702" spans="1:15" s="174" customFormat="1">
      <c r="A702" s="187" t="s">
        <v>3344</v>
      </c>
      <c r="B702" s="188" t="s">
        <v>3345</v>
      </c>
      <c r="C702" s="189"/>
      <c r="D702" s="189">
        <v>1</v>
      </c>
      <c r="E702" s="189"/>
      <c r="F702" s="189"/>
      <c r="G702" s="189"/>
      <c r="H702" s="189"/>
      <c r="I702" s="189"/>
      <c r="J702" s="189"/>
      <c r="K702" s="189">
        <f t="shared" si="10"/>
        <v>1</v>
      </c>
      <c r="L702" s="188" t="s">
        <v>3157</v>
      </c>
      <c r="M702" s="188" t="s">
        <v>1981</v>
      </c>
      <c r="N702" s="188"/>
      <c r="O702" s="190"/>
    </row>
    <row r="703" spans="1:15" s="174" customFormat="1">
      <c r="A703" s="187" t="s">
        <v>3346</v>
      </c>
      <c r="B703" s="188" t="s">
        <v>3347</v>
      </c>
      <c r="C703" s="189">
        <v>1</v>
      </c>
      <c r="D703" s="189"/>
      <c r="E703" s="189"/>
      <c r="F703" s="189"/>
      <c r="G703" s="189"/>
      <c r="H703" s="189"/>
      <c r="I703" s="189">
        <v>1</v>
      </c>
      <c r="J703" s="189"/>
      <c r="K703" s="189">
        <f t="shared" si="10"/>
        <v>2</v>
      </c>
      <c r="L703" s="188" t="s">
        <v>110</v>
      </c>
      <c r="M703" s="188" t="s">
        <v>1554</v>
      </c>
      <c r="N703" s="188"/>
      <c r="O703" s="190"/>
    </row>
    <row r="704" spans="1:15" s="174" customFormat="1">
      <c r="A704" s="187" t="s">
        <v>3348</v>
      </c>
      <c r="B704" s="188" t="s">
        <v>3349</v>
      </c>
      <c r="C704" s="189">
        <v>1</v>
      </c>
      <c r="D704" s="189"/>
      <c r="E704" s="189"/>
      <c r="F704" s="189"/>
      <c r="G704" s="189"/>
      <c r="H704" s="189"/>
      <c r="I704" s="189"/>
      <c r="J704" s="189"/>
      <c r="K704" s="189">
        <f t="shared" si="10"/>
        <v>1</v>
      </c>
      <c r="L704" s="188" t="s">
        <v>617</v>
      </c>
      <c r="M704" s="188" t="s">
        <v>823</v>
      </c>
      <c r="N704" s="188"/>
      <c r="O704" s="190"/>
    </row>
    <row r="705" spans="1:15" s="174" customFormat="1">
      <c r="A705" s="187" t="s">
        <v>3350</v>
      </c>
      <c r="B705" s="188" t="s">
        <v>3351</v>
      </c>
      <c r="C705" s="189">
        <v>1</v>
      </c>
      <c r="D705" s="189"/>
      <c r="E705" s="189"/>
      <c r="F705" s="189"/>
      <c r="G705" s="189"/>
      <c r="H705" s="189"/>
      <c r="I705" s="189"/>
      <c r="J705" s="189"/>
      <c r="K705" s="189">
        <f t="shared" si="10"/>
        <v>1</v>
      </c>
      <c r="L705" s="188" t="s">
        <v>617</v>
      </c>
      <c r="M705" s="188" t="s">
        <v>823</v>
      </c>
      <c r="N705" s="188"/>
      <c r="O705" s="190"/>
    </row>
    <row r="706" spans="1:15" s="174" customFormat="1">
      <c r="A706" s="187" t="s">
        <v>3352</v>
      </c>
      <c r="B706" s="188" t="s">
        <v>3353</v>
      </c>
      <c r="C706" s="189">
        <v>1</v>
      </c>
      <c r="D706" s="189"/>
      <c r="E706" s="189"/>
      <c r="F706" s="189"/>
      <c r="G706" s="189"/>
      <c r="H706" s="189"/>
      <c r="I706" s="189"/>
      <c r="J706" s="189"/>
      <c r="K706" s="189">
        <f t="shared" si="10"/>
        <v>1</v>
      </c>
      <c r="L706" s="188" t="s">
        <v>3354</v>
      </c>
      <c r="M706" s="188" t="s">
        <v>827</v>
      </c>
      <c r="N706" s="188"/>
      <c r="O706" s="190"/>
    </row>
    <row r="707" spans="1:15" s="174" customFormat="1">
      <c r="A707" s="187" t="s">
        <v>3355</v>
      </c>
      <c r="B707" s="188" t="s">
        <v>3356</v>
      </c>
      <c r="C707" s="189"/>
      <c r="D707" s="189"/>
      <c r="E707" s="189"/>
      <c r="F707" s="189"/>
      <c r="G707" s="189">
        <v>1</v>
      </c>
      <c r="H707" s="189"/>
      <c r="I707" s="189"/>
      <c r="J707" s="189"/>
      <c r="K707" s="189">
        <f t="shared" si="10"/>
        <v>1</v>
      </c>
      <c r="L707" s="188" t="s">
        <v>136</v>
      </c>
      <c r="M707" s="188" t="s">
        <v>816</v>
      </c>
      <c r="N707" s="188"/>
      <c r="O707" s="190"/>
    </row>
    <row r="708" spans="1:15" s="174" customFormat="1">
      <c r="A708" s="187" t="s">
        <v>3357</v>
      </c>
      <c r="B708" s="188" t="s">
        <v>3358</v>
      </c>
      <c r="C708" s="189"/>
      <c r="D708" s="189">
        <v>1</v>
      </c>
      <c r="E708" s="189">
        <v>1</v>
      </c>
      <c r="F708" s="189"/>
      <c r="G708" s="189"/>
      <c r="H708" s="189"/>
      <c r="I708" s="189"/>
      <c r="J708" s="189"/>
      <c r="K708" s="189">
        <f t="shared" si="10"/>
        <v>2</v>
      </c>
      <c r="L708" s="188" t="s">
        <v>546</v>
      </c>
      <c r="M708" s="188" t="s">
        <v>816</v>
      </c>
      <c r="N708" s="188"/>
      <c r="O708" s="190"/>
    </row>
    <row r="709" spans="1:15" s="174" customFormat="1">
      <c r="A709" s="187" t="s">
        <v>3359</v>
      </c>
      <c r="B709" s="188" t="s">
        <v>3360</v>
      </c>
      <c r="C709" s="189"/>
      <c r="D709" s="189">
        <v>1</v>
      </c>
      <c r="E709" s="189">
        <v>1</v>
      </c>
      <c r="F709" s="189"/>
      <c r="G709" s="189"/>
      <c r="H709" s="189"/>
      <c r="I709" s="189"/>
      <c r="J709" s="189"/>
      <c r="K709" s="189">
        <f t="shared" si="10"/>
        <v>2</v>
      </c>
      <c r="L709" s="188" t="s">
        <v>546</v>
      </c>
      <c r="M709" s="188" t="s">
        <v>847</v>
      </c>
      <c r="N709" s="188"/>
      <c r="O709" s="190"/>
    </row>
    <row r="710" spans="1:15" s="174" customFormat="1">
      <c r="A710" s="187" t="s">
        <v>3361</v>
      </c>
      <c r="B710" s="188" t="s">
        <v>3362</v>
      </c>
      <c r="C710" s="189"/>
      <c r="D710" s="189"/>
      <c r="E710" s="189"/>
      <c r="F710" s="189">
        <v>1</v>
      </c>
      <c r="G710" s="189"/>
      <c r="H710" s="189"/>
      <c r="I710" s="189"/>
      <c r="J710" s="189"/>
      <c r="K710" s="189">
        <f t="shared" si="10"/>
        <v>1</v>
      </c>
      <c r="L710" s="188" t="s">
        <v>546</v>
      </c>
      <c r="M710" s="188" t="s">
        <v>847</v>
      </c>
      <c r="N710" s="188"/>
      <c r="O710" s="190"/>
    </row>
    <row r="711" spans="1:15" s="174" customFormat="1">
      <c r="A711" s="187" t="s">
        <v>3363</v>
      </c>
      <c r="B711" s="188" t="s">
        <v>3364</v>
      </c>
      <c r="C711" s="189"/>
      <c r="D711" s="189"/>
      <c r="E711" s="189">
        <v>1</v>
      </c>
      <c r="F711" s="189"/>
      <c r="G711" s="189"/>
      <c r="H711" s="189"/>
      <c r="I711" s="189"/>
      <c r="J711" s="189"/>
      <c r="K711" s="189">
        <f t="shared" si="10"/>
        <v>1</v>
      </c>
      <c r="L711" s="188" t="s">
        <v>546</v>
      </c>
      <c r="M711" s="188" t="s">
        <v>847</v>
      </c>
      <c r="N711" s="188"/>
      <c r="O711" s="190"/>
    </row>
    <row r="712" spans="1:15" s="174" customFormat="1">
      <c r="A712" s="187" t="s">
        <v>3365</v>
      </c>
      <c r="B712" s="188" t="s">
        <v>3366</v>
      </c>
      <c r="C712" s="189">
        <v>1</v>
      </c>
      <c r="D712" s="189"/>
      <c r="E712" s="189">
        <v>1</v>
      </c>
      <c r="F712" s="189"/>
      <c r="G712" s="189"/>
      <c r="H712" s="189"/>
      <c r="I712" s="189"/>
      <c r="J712" s="189"/>
      <c r="K712" s="189">
        <f t="shared" si="10"/>
        <v>2</v>
      </c>
      <c r="L712" s="188" t="s">
        <v>546</v>
      </c>
      <c r="M712" s="188" t="s">
        <v>847</v>
      </c>
      <c r="N712" s="188"/>
      <c r="O712" s="190"/>
    </row>
    <row r="713" spans="1:15" s="174" customFormat="1">
      <c r="A713" s="187" t="s">
        <v>3367</v>
      </c>
      <c r="B713" s="188" t="s">
        <v>3368</v>
      </c>
      <c r="C713" s="189"/>
      <c r="D713" s="189"/>
      <c r="E713" s="189"/>
      <c r="F713" s="189">
        <v>1</v>
      </c>
      <c r="G713" s="189"/>
      <c r="H713" s="189"/>
      <c r="I713" s="189"/>
      <c r="J713" s="189"/>
      <c r="K713" s="189">
        <f t="shared" ref="K713:K776" si="11">SUM(C713:J713)</f>
        <v>1</v>
      </c>
      <c r="L713" s="188" t="s">
        <v>136</v>
      </c>
      <c r="M713" s="188" t="s">
        <v>847</v>
      </c>
      <c r="N713" s="188"/>
      <c r="O713" s="190"/>
    </row>
    <row r="714" spans="1:15" s="174" customFormat="1">
      <c r="A714" s="187" t="s">
        <v>3369</v>
      </c>
      <c r="B714" s="188" t="s">
        <v>3370</v>
      </c>
      <c r="C714" s="189"/>
      <c r="D714" s="189"/>
      <c r="E714" s="189"/>
      <c r="F714" s="189"/>
      <c r="G714" s="189"/>
      <c r="H714" s="189"/>
      <c r="I714" s="189"/>
      <c r="J714" s="189">
        <v>1</v>
      </c>
      <c r="K714" s="189">
        <f t="shared" si="11"/>
        <v>1</v>
      </c>
      <c r="L714" s="188" t="s">
        <v>136</v>
      </c>
      <c r="M714" s="188" t="s">
        <v>816</v>
      </c>
      <c r="N714" s="188"/>
      <c r="O714" s="190"/>
    </row>
    <row r="715" spans="1:15" s="174" customFormat="1">
      <c r="A715" s="187" t="s">
        <v>3371</v>
      </c>
      <c r="B715" s="188" t="s">
        <v>3372</v>
      </c>
      <c r="C715" s="189"/>
      <c r="D715" s="189"/>
      <c r="E715" s="189"/>
      <c r="F715" s="189"/>
      <c r="G715" s="189"/>
      <c r="H715" s="189"/>
      <c r="I715" s="189"/>
      <c r="J715" s="189">
        <v>1</v>
      </c>
      <c r="K715" s="189">
        <f t="shared" si="11"/>
        <v>1</v>
      </c>
      <c r="L715" s="188" t="s">
        <v>136</v>
      </c>
      <c r="M715" s="188" t="s">
        <v>816</v>
      </c>
      <c r="N715" s="188"/>
      <c r="O715" s="190"/>
    </row>
    <row r="716" spans="1:15" s="174" customFormat="1">
      <c r="A716" s="187" t="s">
        <v>3373</v>
      </c>
      <c r="B716" s="188" t="s">
        <v>3374</v>
      </c>
      <c r="C716" s="189"/>
      <c r="D716" s="189"/>
      <c r="E716" s="189">
        <v>1</v>
      </c>
      <c r="F716" s="189"/>
      <c r="G716" s="189"/>
      <c r="H716" s="189"/>
      <c r="I716" s="189"/>
      <c r="J716" s="189"/>
      <c r="K716" s="189">
        <f t="shared" si="11"/>
        <v>1</v>
      </c>
      <c r="L716" s="188" t="s">
        <v>136</v>
      </c>
      <c r="M716" s="188" t="s">
        <v>844</v>
      </c>
      <c r="N716" s="188"/>
      <c r="O716" s="190"/>
    </row>
    <row r="717" spans="1:15" s="174" customFormat="1">
      <c r="A717" s="187" t="s">
        <v>3375</v>
      </c>
      <c r="B717" s="188" t="s">
        <v>3376</v>
      </c>
      <c r="C717" s="189"/>
      <c r="D717" s="189"/>
      <c r="E717" s="189"/>
      <c r="F717" s="189"/>
      <c r="G717" s="189"/>
      <c r="H717" s="189"/>
      <c r="I717" s="189">
        <v>1</v>
      </c>
      <c r="J717" s="189"/>
      <c r="K717" s="189">
        <f t="shared" si="11"/>
        <v>1</v>
      </c>
      <c r="L717" s="188" t="s">
        <v>136</v>
      </c>
      <c r="M717" s="188" t="s">
        <v>861</v>
      </c>
      <c r="N717" s="188"/>
      <c r="O717" s="190"/>
    </row>
    <row r="718" spans="1:15" s="174" customFormat="1">
      <c r="A718" s="187" t="s">
        <v>3377</v>
      </c>
      <c r="B718" s="188" t="s">
        <v>3378</v>
      </c>
      <c r="C718" s="189"/>
      <c r="D718" s="189"/>
      <c r="E718" s="189"/>
      <c r="F718" s="189"/>
      <c r="G718" s="189">
        <v>1</v>
      </c>
      <c r="H718" s="189"/>
      <c r="I718" s="189"/>
      <c r="J718" s="189">
        <v>1</v>
      </c>
      <c r="K718" s="189">
        <f t="shared" si="11"/>
        <v>2</v>
      </c>
      <c r="L718" s="188" t="s">
        <v>136</v>
      </c>
      <c r="M718" s="188" t="s">
        <v>890</v>
      </c>
      <c r="N718" s="188"/>
      <c r="O718" s="190"/>
    </row>
    <row r="719" spans="1:15" s="174" customFormat="1">
      <c r="A719" s="187" t="s">
        <v>3379</v>
      </c>
      <c r="B719" s="188"/>
      <c r="C719" s="189">
        <v>1</v>
      </c>
      <c r="D719" s="189"/>
      <c r="E719" s="189"/>
      <c r="F719" s="189"/>
      <c r="G719" s="189"/>
      <c r="H719" s="189"/>
      <c r="I719" s="189"/>
      <c r="J719" s="189"/>
      <c r="K719" s="189">
        <f t="shared" si="11"/>
        <v>1</v>
      </c>
      <c r="L719" s="188" t="s">
        <v>136</v>
      </c>
      <c r="M719" s="188" t="s">
        <v>1981</v>
      </c>
      <c r="N719" s="188"/>
      <c r="O719" s="190"/>
    </row>
    <row r="720" spans="1:15" s="174" customFormat="1">
      <c r="A720" s="187" t="s">
        <v>3380</v>
      </c>
      <c r="B720" s="188" t="s">
        <v>3381</v>
      </c>
      <c r="C720" s="189"/>
      <c r="D720" s="189"/>
      <c r="E720" s="189"/>
      <c r="F720" s="189"/>
      <c r="G720" s="189"/>
      <c r="H720" s="189"/>
      <c r="I720" s="189"/>
      <c r="J720" s="189">
        <v>1</v>
      </c>
      <c r="K720" s="189">
        <f t="shared" si="11"/>
        <v>1</v>
      </c>
      <c r="L720" s="188" t="s">
        <v>136</v>
      </c>
      <c r="M720" s="188" t="s">
        <v>847</v>
      </c>
      <c r="N720" s="188"/>
      <c r="O720" s="190"/>
    </row>
    <row r="721" spans="1:15" s="174" customFormat="1">
      <c r="A721" s="187" t="s">
        <v>3382</v>
      </c>
      <c r="B721" s="188" t="s">
        <v>3383</v>
      </c>
      <c r="C721" s="189">
        <v>1</v>
      </c>
      <c r="D721" s="189"/>
      <c r="E721" s="189">
        <v>1</v>
      </c>
      <c r="F721" s="189"/>
      <c r="G721" s="189"/>
      <c r="H721" s="189"/>
      <c r="I721" s="189"/>
      <c r="J721" s="189"/>
      <c r="K721" s="189">
        <f t="shared" si="11"/>
        <v>2</v>
      </c>
      <c r="L721" s="188" t="s">
        <v>136</v>
      </c>
      <c r="M721" s="188" t="s">
        <v>844</v>
      </c>
      <c r="N721" s="188"/>
      <c r="O721" s="190"/>
    </row>
    <row r="722" spans="1:15" s="174" customFormat="1">
      <c r="A722" s="187" t="s">
        <v>3384</v>
      </c>
      <c r="B722" s="188" t="s">
        <v>3385</v>
      </c>
      <c r="C722" s="189">
        <v>1</v>
      </c>
      <c r="D722" s="189"/>
      <c r="E722" s="189"/>
      <c r="F722" s="189"/>
      <c r="G722" s="189">
        <v>1</v>
      </c>
      <c r="H722" s="189">
        <v>1</v>
      </c>
      <c r="I722" s="189">
        <v>1</v>
      </c>
      <c r="J722" s="189"/>
      <c r="K722" s="189">
        <f t="shared" si="11"/>
        <v>4</v>
      </c>
      <c r="L722" s="188" t="s">
        <v>136</v>
      </c>
      <c r="M722" s="188" t="s">
        <v>823</v>
      </c>
      <c r="N722" s="188"/>
      <c r="O722" s="190"/>
    </row>
    <row r="723" spans="1:15" s="174" customFormat="1">
      <c r="A723" s="187" t="s">
        <v>3386</v>
      </c>
      <c r="B723" s="188" t="s">
        <v>3387</v>
      </c>
      <c r="C723" s="189"/>
      <c r="D723" s="189"/>
      <c r="E723" s="189"/>
      <c r="F723" s="189"/>
      <c r="G723" s="189"/>
      <c r="H723" s="189"/>
      <c r="I723" s="189">
        <v>1</v>
      </c>
      <c r="J723" s="189"/>
      <c r="K723" s="189">
        <f t="shared" si="11"/>
        <v>1</v>
      </c>
      <c r="L723" s="188" t="s">
        <v>136</v>
      </c>
      <c r="M723" s="188" t="s">
        <v>816</v>
      </c>
      <c r="N723" s="188"/>
      <c r="O723" s="190"/>
    </row>
    <row r="724" spans="1:15" s="174" customFormat="1">
      <c r="A724" s="187" t="s">
        <v>3388</v>
      </c>
      <c r="B724" s="188" t="s">
        <v>3389</v>
      </c>
      <c r="C724" s="189"/>
      <c r="D724" s="189"/>
      <c r="E724" s="189"/>
      <c r="F724" s="189">
        <v>1</v>
      </c>
      <c r="G724" s="189">
        <v>1</v>
      </c>
      <c r="H724" s="189">
        <v>1</v>
      </c>
      <c r="I724" s="189">
        <v>1</v>
      </c>
      <c r="J724" s="189"/>
      <c r="K724" s="189">
        <f t="shared" si="11"/>
        <v>4</v>
      </c>
      <c r="L724" s="188" t="s">
        <v>136</v>
      </c>
      <c r="M724" s="188" t="s">
        <v>847</v>
      </c>
      <c r="N724" s="188"/>
      <c r="O724" s="190"/>
    </row>
    <row r="725" spans="1:15" s="174" customFormat="1">
      <c r="A725" s="187" t="s">
        <v>3390</v>
      </c>
      <c r="B725" s="188" t="s">
        <v>3391</v>
      </c>
      <c r="C725" s="189"/>
      <c r="D725" s="189"/>
      <c r="E725" s="189"/>
      <c r="F725" s="189"/>
      <c r="G725" s="189"/>
      <c r="H725" s="189"/>
      <c r="I725" s="189">
        <v>1</v>
      </c>
      <c r="J725" s="189"/>
      <c r="K725" s="189">
        <f t="shared" si="11"/>
        <v>1</v>
      </c>
      <c r="L725" s="188" t="s">
        <v>136</v>
      </c>
      <c r="M725" s="188" t="s">
        <v>816</v>
      </c>
      <c r="N725" s="188"/>
      <c r="O725" s="190"/>
    </row>
    <row r="726" spans="1:15" s="174" customFormat="1">
      <c r="A726" s="187" t="s">
        <v>3392</v>
      </c>
      <c r="B726" s="188" t="s">
        <v>3393</v>
      </c>
      <c r="C726" s="189"/>
      <c r="D726" s="189"/>
      <c r="E726" s="189"/>
      <c r="F726" s="189"/>
      <c r="G726" s="189"/>
      <c r="H726" s="189"/>
      <c r="I726" s="189">
        <v>1</v>
      </c>
      <c r="J726" s="189"/>
      <c r="K726" s="189">
        <f t="shared" si="11"/>
        <v>1</v>
      </c>
      <c r="L726" s="188" t="s">
        <v>136</v>
      </c>
      <c r="M726" s="188" t="s">
        <v>816</v>
      </c>
      <c r="N726" s="188"/>
      <c r="O726" s="190"/>
    </row>
    <row r="727" spans="1:15" s="174" customFormat="1">
      <c r="A727" s="187" t="s">
        <v>3394</v>
      </c>
      <c r="B727" s="188" t="s">
        <v>3395</v>
      </c>
      <c r="C727" s="189"/>
      <c r="D727" s="189"/>
      <c r="E727" s="189"/>
      <c r="F727" s="189">
        <v>1</v>
      </c>
      <c r="G727" s="189"/>
      <c r="H727" s="189"/>
      <c r="I727" s="189"/>
      <c r="J727" s="189"/>
      <c r="K727" s="189">
        <f t="shared" si="11"/>
        <v>1</v>
      </c>
      <c r="L727" s="188" t="s">
        <v>136</v>
      </c>
      <c r="M727" s="188" t="s">
        <v>847</v>
      </c>
      <c r="N727" s="188"/>
      <c r="O727" s="190"/>
    </row>
    <row r="728" spans="1:15" s="174" customFormat="1">
      <c r="A728" s="187" t="s">
        <v>3396</v>
      </c>
      <c r="B728" s="188" t="s">
        <v>3397</v>
      </c>
      <c r="C728" s="189">
        <v>1</v>
      </c>
      <c r="D728" s="189"/>
      <c r="E728" s="189"/>
      <c r="F728" s="189"/>
      <c r="G728" s="189"/>
      <c r="H728" s="189"/>
      <c r="I728" s="189">
        <v>1</v>
      </c>
      <c r="J728" s="189"/>
      <c r="K728" s="189">
        <f t="shared" si="11"/>
        <v>2</v>
      </c>
      <c r="L728" s="188" t="s">
        <v>136</v>
      </c>
      <c r="M728" s="188" t="s">
        <v>844</v>
      </c>
      <c r="N728" s="188"/>
      <c r="O728" s="190"/>
    </row>
    <row r="729" spans="1:15" s="174" customFormat="1">
      <c r="A729" s="187" t="s">
        <v>3398</v>
      </c>
      <c r="B729" s="188" t="s">
        <v>3399</v>
      </c>
      <c r="C729" s="189"/>
      <c r="D729" s="189"/>
      <c r="E729" s="189"/>
      <c r="F729" s="189"/>
      <c r="G729" s="189">
        <v>1</v>
      </c>
      <c r="H729" s="189"/>
      <c r="I729" s="189"/>
      <c r="J729" s="189"/>
      <c r="K729" s="189">
        <f t="shared" si="11"/>
        <v>1</v>
      </c>
      <c r="L729" s="188" t="s">
        <v>136</v>
      </c>
      <c r="M729" s="188" t="s">
        <v>847</v>
      </c>
      <c r="N729" s="188"/>
      <c r="O729" s="190"/>
    </row>
    <row r="730" spans="1:15" s="174" customFormat="1">
      <c r="A730" s="187" t="s">
        <v>3400</v>
      </c>
      <c r="B730" s="188" t="s">
        <v>3401</v>
      </c>
      <c r="C730" s="189"/>
      <c r="D730" s="189"/>
      <c r="E730" s="189"/>
      <c r="F730" s="189"/>
      <c r="G730" s="189"/>
      <c r="H730" s="189"/>
      <c r="I730" s="189"/>
      <c r="J730" s="189">
        <v>1</v>
      </c>
      <c r="K730" s="189">
        <f t="shared" si="11"/>
        <v>1</v>
      </c>
      <c r="L730" s="188" t="s">
        <v>136</v>
      </c>
      <c r="M730" s="188" t="s">
        <v>816</v>
      </c>
      <c r="N730" s="188"/>
      <c r="O730" s="190"/>
    </row>
    <row r="731" spans="1:15" s="174" customFormat="1">
      <c r="A731" s="187" t="s">
        <v>3402</v>
      </c>
      <c r="B731" s="188" t="s">
        <v>3403</v>
      </c>
      <c r="C731" s="189"/>
      <c r="D731" s="189"/>
      <c r="E731" s="189">
        <v>1</v>
      </c>
      <c r="F731" s="189"/>
      <c r="G731" s="189">
        <v>1</v>
      </c>
      <c r="H731" s="189"/>
      <c r="I731" s="189"/>
      <c r="J731" s="189"/>
      <c r="K731" s="189">
        <f t="shared" si="11"/>
        <v>2</v>
      </c>
      <c r="L731" s="188" t="s">
        <v>136</v>
      </c>
      <c r="M731" s="188" t="s">
        <v>861</v>
      </c>
      <c r="N731" s="188"/>
      <c r="O731" s="190"/>
    </row>
    <row r="732" spans="1:15" s="174" customFormat="1">
      <c r="A732" s="187" t="s">
        <v>3404</v>
      </c>
      <c r="B732" s="188" t="s">
        <v>3405</v>
      </c>
      <c r="C732" s="189"/>
      <c r="D732" s="189"/>
      <c r="E732" s="189"/>
      <c r="F732" s="189"/>
      <c r="G732" s="189"/>
      <c r="H732" s="189"/>
      <c r="I732" s="189">
        <v>1</v>
      </c>
      <c r="J732" s="189"/>
      <c r="K732" s="189">
        <f t="shared" si="11"/>
        <v>1</v>
      </c>
      <c r="L732" s="188" t="s">
        <v>136</v>
      </c>
      <c r="M732" s="188" t="s">
        <v>820</v>
      </c>
      <c r="N732" s="188"/>
      <c r="O732" s="190"/>
    </row>
    <row r="733" spans="1:15" s="174" customFormat="1">
      <c r="A733" s="187" t="s">
        <v>3406</v>
      </c>
      <c r="B733" s="188" t="s">
        <v>3407</v>
      </c>
      <c r="C733" s="189"/>
      <c r="D733" s="189"/>
      <c r="E733" s="189"/>
      <c r="F733" s="189"/>
      <c r="G733" s="189">
        <v>1</v>
      </c>
      <c r="H733" s="189"/>
      <c r="I733" s="189">
        <v>1</v>
      </c>
      <c r="J733" s="189"/>
      <c r="K733" s="189">
        <f t="shared" si="11"/>
        <v>2</v>
      </c>
      <c r="L733" s="188" t="s">
        <v>136</v>
      </c>
      <c r="M733" s="188" t="s">
        <v>823</v>
      </c>
      <c r="N733" s="188"/>
      <c r="O733" s="190"/>
    </row>
    <row r="734" spans="1:15" s="174" customFormat="1">
      <c r="A734" s="187" t="s">
        <v>3408</v>
      </c>
      <c r="B734" s="188"/>
      <c r="C734" s="189"/>
      <c r="D734" s="189"/>
      <c r="E734" s="189"/>
      <c r="F734" s="189"/>
      <c r="G734" s="189"/>
      <c r="H734" s="189"/>
      <c r="I734" s="189">
        <v>1</v>
      </c>
      <c r="J734" s="189"/>
      <c r="K734" s="189">
        <f t="shared" si="11"/>
        <v>1</v>
      </c>
      <c r="L734" s="188" t="s">
        <v>136</v>
      </c>
      <c r="M734" s="188" t="s">
        <v>890</v>
      </c>
      <c r="N734" s="188"/>
      <c r="O734" s="190"/>
    </row>
    <row r="735" spans="1:15" s="174" customFormat="1">
      <c r="A735" s="187" t="s">
        <v>3409</v>
      </c>
      <c r="B735" s="188" t="s">
        <v>3410</v>
      </c>
      <c r="C735" s="189"/>
      <c r="D735" s="189"/>
      <c r="E735" s="189"/>
      <c r="F735" s="189"/>
      <c r="G735" s="189"/>
      <c r="H735" s="189"/>
      <c r="I735" s="189">
        <v>1</v>
      </c>
      <c r="J735" s="189"/>
      <c r="K735" s="189">
        <f t="shared" si="11"/>
        <v>1</v>
      </c>
      <c r="L735" s="188" t="s">
        <v>136</v>
      </c>
      <c r="M735" s="188" t="s">
        <v>844</v>
      </c>
      <c r="N735" s="188"/>
      <c r="O735" s="190"/>
    </row>
    <row r="736" spans="1:15" s="174" customFormat="1">
      <c r="A736" s="187" t="s">
        <v>3411</v>
      </c>
      <c r="B736" s="188" t="s">
        <v>3412</v>
      </c>
      <c r="C736" s="189"/>
      <c r="D736" s="189"/>
      <c r="E736" s="189"/>
      <c r="F736" s="189"/>
      <c r="G736" s="189"/>
      <c r="H736" s="189"/>
      <c r="I736" s="189"/>
      <c r="J736" s="189">
        <v>1</v>
      </c>
      <c r="K736" s="189">
        <f t="shared" si="11"/>
        <v>1</v>
      </c>
      <c r="L736" s="188" t="s">
        <v>136</v>
      </c>
      <c r="M736" s="188" t="s">
        <v>890</v>
      </c>
      <c r="N736" s="188"/>
      <c r="O736" s="190"/>
    </row>
    <row r="737" spans="1:15" s="174" customFormat="1">
      <c r="A737" s="187" t="s">
        <v>3413</v>
      </c>
      <c r="B737" s="188" t="s">
        <v>3414</v>
      </c>
      <c r="C737" s="189"/>
      <c r="D737" s="189"/>
      <c r="E737" s="189"/>
      <c r="F737" s="189"/>
      <c r="G737" s="189"/>
      <c r="H737" s="189"/>
      <c r="I737" s="189"/>
      <c r="J737" s="189">
        <v>1</v>
      </c>
      <c r="K737" s="189">
        <f t="shared" si="11"/>
        <v>1</v>
      </c>
      <c r="L737" s="188" t="s">
        <v>136</v>
      </c>
      <c r="M737" s="188" t="s">
        <v>816</v>
      </c>
      <c r="N737" s="188"/>
      <c r="O737" s="190"/>
    </row>
    <row r="738" spans="1:15" s="174" customFormat="1">
      <c r="A738" s="187" t="s">
        <v>3415</v>
      </c>
      <c r="B738" s="188" t="s">
        <v>3416</v>
      </c>
      <c r="C738" s="189"/>
      <c r="D738" s="189"/>
      <c r="E738" s="189"/>
      <c r="F738" s="189"/>
      <c r="G738" s="189"/>
      <c r="H738" s="189">
        <v>1</v>
      </c>
      <c r="I738" s="189"/>
      <c r="J738" s="189"/>
      <c r="K738" s="189">
        <f t="shared" si="11"/>
        <v>1</v>
      </c>
      <c r="L738" s="188" t="s">
        <v>136</v>
      </c>
      <c r="M738" s="188" t="s">
        <v>823</v>
      </c>
      <c r="N738" s="188"/>
      <c r="O738" s="190"/>
    </row>
    <row r="739" spans="1:15" s="174" customFormat="1">
      <c r="A739" s="187" t="s">
        <v>3417</v>
      </c>
      <c r="B739" s="188" t="s">
        <v>3418</v>
      </c>
      <c r="C739" s="189">
        <v>1</v>
      </c>
      <c r="D739" s="189"/>
      <c r="E739" s="189"/>
      <c r="F739" s="189"/>
      <c r="G739" s="189"/>
      <c r="H739" s="189"/>
      <c r="I739" s="189">
        <v>1</v>
      </c>
      <c r="J739" s="189"/>
      <c r="K739" s="189">
        <f t="shared" si="11"/>
        <v>2</v>
      </c>
      <c r="L739" s="188" t="s">
        <v>136</v>
      </c>
      <c r="M739" s="188" t="s">
        <v>3419</v>
      </c>
      <c r="N739" s="188"/>
      <c r="O739" s="190"/>
    </row>
    <row r="740" spans="1:15" s="174" customFormat="1">
      <c r="A740" s="187" t="s">
        <v>3420</v>
      </c>
      <c r="B740" s="188" t="s">
        <v>3421</v>
      </c>
      <c r="C740" s="189"/>
      <c r="D740" s="189"/>
      <c r="E740" s="189"/>
      <c r="F740" s="189"/>
      <c r="G740" s="189">
        <v>1</v>
      </c>
      <c r="H740" s="189"/>
      <c r="I740" s="189"/>
      <c r="J740" s="189"/>
      <c r="K740" s="189">
        <f t="shared" si="11"/>
        <v>1</v>
      </c>
      <c r="L740" s="188" t="s">
        <v>136</v>
      </c>
      <c r="M740" s="188" t="s">
        <v>847</v>
      </c>
      <c r="N740" s="188"/>
      <c r="O740" s="190"/>
    </row>
    <row r="741" spans="1:15" s="174" customFormat="1">
      <c r="A741" s="187" t="s">
        <v>3422</v>
      </c>
      <c r="B741" s="188" t="s">
        <v>3423</v>
      </c>
      <c r="C741" s="189"/>
      <c r="D741" s="189"/>
      <c r="E741" s="189"/>
      <c r="F741" s="189"/>
      <c r="G741" s="189">
        <v>1</v>
      </c>
      <c r="H741" s="189"/>
      <c r="I741" s="189"/>
      <c r="J741" s="189"/>
      <c r="K741" s="189">
        <f t="shared" si="11"/>
        <v>1</v>
      </c>
      <c r="L741" s="188" t="s">
        <v>136</v>
      </c>
      <c r="M741" s="188" t="s">
        <v>885</v>
      </c>
      <c r="N741" s="188"/>
      <c r="O741" s="190"/>
    </row>
    <row r="742" spans="1:15" s="174" customFormat="1">
      <c r="A742" s="187" t="s">
        <v>3424</v>
      </c>
      <c r="B742" s="188" t="s">
        <v>3425</v>
      </c>
      <c r="C742" s="189">
        <v>1</v>
      </c>
      <c r="D742" s="189"/>
      <c r="E742" s="189"/>
      <c r="F742" s="189"/>
      <c r="G742" s="189"/>
      <c r="H742" s="189"/>
      <c r="I742" s="189">
        <v>1</v>
      </c>
      <c r="J742" s="189"/>
      <c r="K742" s="189">
        <f t="shared" si="11"/>
        <v>2</v>
      </c>
      <c r="L742" s="188" t="s">
        <v>136</v>
      </c>
      <c r="M742" s="188" t="s">
        <v>823</v>
      </c>
      <c r="N742" s="188"/>
      <c r="O742" s="190"/>
    </row>
    <row r="743" spans="1:15" s="174" customFormat="1">
      <c r="A743" s="187" t="s">
        <v>3426</v>
      </c>
      <c r="B743" s="188" t="s">
        <v>3427</v>
      </c>
      <c r="C743" s="189"/>
      <c r="D743" s="189"/>
      <c r="E743" s="189"/>
      <c r="F743" s="189"/>
      <c r="G743" s="189">
        <v>1</v>
      </c>
      <c r="H743" s="189"/>
      <c r="I743" s="189">
        <v>1</v>
      </c>
      <c r="J743" s="189"/>
      <c r="K743" s="189">
        <f t="shared" si="11"/>
        <v>2</v>
      </c>
      <c r="L743" s="188" t="s">
        <v>136</v>
      </c>
      <c r="M743" s="188" t="s">
        <v>816</v>
      </c>
      <c r="N743" s="188"/>
      <c r="O743" s="190"/>
    </row>
    <row r="744" spans="1:15" s="174" customFormat="1">
      <c r="A744" s="187" t="s">
        <v>3428</v>
      </c>
      <c r="B744" s="188" t="s">
        <v>3429</v>
      </c>
      <c r="C744" s="189"/>
      <c r="D744" s="189"/>
      <c r="E744" s="189"/>
      <c r="F744" s="189"/>
      <c r="G744" s="189">
        <v>1</v>
      </c>
      <c r="H744" s="189"/>
      <c r="I744" s="189"/>
      <c r="J744" s="189"/>
      <c r="K744" s="189">
        <f t="shared" si="11"/>
        <v>1</v>
      </c>
      <c r="L744" s="188" t="s">
        <v>136</v>
      </c>
      <c r="M744" s="188" t="s">
        <v>816</v>
      </c>
      <c r="N744" s="188"/>
      <c r="O744" s="190"/>
    </row>
    <row r="745" spans="1:15" s="174" customFormat="1">
      <c r="A745" s="187" t="s">
        <v>3430</v>
      </c>
      <c r="B745" s="188" t="s">
        <v>3431</v>
      </c>
      <c r="C745" s="189"/>
      <c r="D745" s="189"/>
      <c r="E745" s="189"/>
      <c r="F745" s="189"/>
      <c r="G745" s="189"/>
      <c r="H745" s="189">
        <v>1</v>
      </c>
      <c r="I745" s="189">
        <v>1</v>
      </c>
      <c r="J745" s="189"/>
      <c r="K745" s="189">
        <f t="shared" si="11"/>
        <v>2</v>
      </c>
      <c r="L745" s="188" t="s">
        <v>136</v>
      </c>
      <c r="M745" s="188" t="s">
        <v>823</v>
      </c>
      <c r="N745" s="188"/>
      <c r="O745" s="190"/>
    </row>
    <row r="746" spans="1:15" s="174" customFormat="1">
      <c r="A746" s="187" t="s">
        <v>3432</v>
      </c>
      <c r="B746" s="188" t="s">
        <v>3431</v>
      </c>
      <c r="C746" s="189"/>
      <c r="D746" s="189"/>
      <c r="E746" s="189"/>
      <c r="F746" s="189"/>
      <c r="G746" s="189"/>
      <c r="H746" s="189"/>
      <c r="I746" s="189">
        <v>1</v>
      </c>
      <c r="J746" s="189"/>
      <c r="K746" s="189">
        <f t="shared" si="11"/>
        <v>1</v>
      </c>
      <c r="L746" s="188" t="s">
        <v>136</v>
      </c>
      <c r="M746" s="188" t="s">
        <v>1287</v>
      </c>
      <c r="N746" s="188"/>
      <c r="O746" s="190"/>
    </row>
    <row r="747" spans="1:15" s="174" customFormat="1">
      <c r="A747" s="187" t="s">
        <v>3433</v>
      </c>
      <c r="B747" s="188" t="s">
        <v>3425</v>
      </c>
      <c r="C747" s="189"/>
      <c r="D747" s="189"/>
      <c r="E747" s="189"/>
      <c r="F747" s="189"/>
      <c r="G747" s="189"/>
      <c r="H747" s="189"/>
      <c r="I747" s="189"/>
      <c r="J747" s="189">
        <v>1</v>
      </c>
      <c r="K747" s="189">
        <f t="shared" si="11"/>
        <v>1</v>
      </c>
      <c r="L747" s="188" t="s">
        <v>136</v>
      </c>
      <c r="M747" s="188" t="s">
        <v>827</v>
      </c>
      <c r="N747" s="188"/>
      <c r="O747" s="190"/>
    </row>
    <row r="748" spans="1:15" s="174" customFormat="1">
      <c r="A748" s="187" t="s">
        <v>3434</v>
      </c>
      <c r="B748" s="188" t="s">
        <v>3435</v>
      </c>
      <c r="C748" s="189">
        <v>1</v>
      </c>
      <c r="D748" s="189"/>
      <c r="E748" s="189"/>
      <c r="F748" s="189"/>
      <c r="G748" s="189">
        <v>1</v>
      </c>
      <c r="H748" s="189"/>
      <c r="I748" s="189">
        <v>1</v>
      </c>
      <c r="J748" s="189"/>
      <c r="K748" s="189">
        <f t="shared" si="11"/>
        <v>3</v>
      </c>
      <c r="L748" s="188" t="s">
        <v>136</v>
      </c>
      <c r="M748" s="188" t="s">
        <v>847</v>
      </c>
      <c r="N748" s="188"/>
      <c r="O748" s="190"/>
    </row>
    <row r="749" spans="1:15" s="174" customFormat="1">
      <c r="A749" s="187" t="s">
        <v>3436</v>
      </c>
      <c r="B749" s="188" t="s">
        <v>3381</v>
      </c>
      <c r="C749" s="189"/>
      <c r="D749" s="189"/>
      <c r="E749" s="189"/>
      <c r="F749" s="189"/>
      <c r="G749" s="189"/>
      <c r="H749" s="189"/>
      <c r="I749" s="189"/>
      <c r="J749" s="189">
        <v>1</v>
      </c>
      <c r="K749" s="189">
        <f t="shared" si="11"/>
        <v>1</v>
      </c>
      <c r="L749" s="188" t="s">
        <v>136</v>
      </c>
      <c r="M749" s="188" t="s">
        <v>847</v>
      </c>
      <c r="N749" s="188"/>
      <c r="O749" s="190"/>
    </row>
    <row r="750" spans="1:15" s="174" customFormat="1">
      <c r="A750" s="187" t="s">
        <v>3437</v>
      </c>
      <c r="B750" s="188" t="s">
        <v>3438</v>
      </c>
      <c r="C750" s="189"/>
      <c r="D750" s="189"/>
      <c r="E750" s="189"/>
      <c r="F750" s="189">
        <v>1</v>
      </c>
      <c r="G750" s="189"/>
      <c r="H750" s="189"/>
      <c r="I750" s="189"/>
      <c r="J750" s="189"/>
      <c r="K750" s="189">
        <f t="shared" si="11"/>
        <v>1</v>
      </c>
      <c r="L750" s="188" t="s">
        <v>136</v>
      </c>
      <c r="M750" s="188" t="s">
        <v>816</v>
      </c>
      <c r="N750" s="188"/>
      <c r="O750" s="190"/>
    </row>
    <row r="751" spans="1:15" s="174" customFormat="1">
      <c r="A751" s="187" t="s">
        <v>3439</v>
      </c>
      <c r="B751" s="188" t="s">
        <v>3440</v>
      </c>
      <c r="C751" s="189"/>
      <c r="D751" s="189"/>
      <c r="E751" s="189"/>
      <c r="F751" s="189"/>
      <c r="G751" s="189">
        <v>1</v>
      </c>
      <c r="H751" s="189">
        <v>1</v>
      </c>
      <c r="I751" s="189"/>
      <c r="J751" s="189"/>
      <c r="K751" s="189">
        <f t="shared" si="11"/>
        <v>2</v>
      </c>
      <c r="L751" s="188" t="s">
        <v>136</v>
      </c>
      <c r="M751" s="188" t="s">
        <v>847</v>
      </c>
      <c r="N751" s="188"/>
      <c r="O751" s="190"/>
    </row>
    <row r="752" spans="1:15" s="174" customFormat="1">
      <c r="A752" s="187" t="s">
        <v>3441</v>
      </c>
      <c r="B752" s="188" t="s">
        <v>3442</v>
      </c>
      <c r="C752" s="189"/>
      <c r="D752" s="189"/>
      <c r="E752" s="189"/>
      <c r="F752" s="189"/>
      <c r="G752" s="189"/>
      <c r="H752" s="189"/>
      <c r="I752" s="189">
        <v>1</v>
      </c>
      <c r="J752" s="189"/>
      <c r="K752" s="189">
        <f t="shared" si="11"/>
        <v>1</v>
      </c>
      <c r="L752" s="188" t="s">
        <v>136</v>
      </c>
      <c r="M752" s="188" t="s">
        <v>885</v>
      </c>
      <c r="N752" s="188"/>
      <c r="O752" s="190"/>
    </row>
    <row r="753" spans="1:15" s="174" customFormat="1">
      <c r="A753" s="187" t="s">
        <v>3443</v>
      </c>
      <c r="B753" s="188" t="s">
        <v>3444</v>
      </c>
      <c r="C753" s="189"/>
      <c r="D753" s="189"/>
      <c r="E753" s="189"/>
      <c r="F753" s="189"/>
      <c r="G753" s="189"/>
      <c r="H753" s="189"/>
      <c r="I753" s="189">
        <v>1</v>
      </c>
      <c r="J753" s="189"/>
      <c r="K753" s="189">
        <f t="shared" si="11"/>
        <v>1</v>
      </c>
      <c r="L753" s="188" t="s">
        <v>123</v>
      </c>
      <c r="M753" s="188" t="s">
        <v>844</v>
      </c>
      <c r="N753" s="188"/>
      <c r="O753" s="190"/>
    </row>
    <row r="754" spans="1:15" s="174" customFormat="1">
      <c r="A754" s="187" t="s">
        <v>3445</v>
      </c>
      <c r="B754" s="188" t="s">
        <v>3446</v>
      </c>
      <c r="C754" s="189"/>
      <c r="D754" s="189"/>
      <c r="E754" s="189"/>
      <c r="F754" s="189"/>
      <c r="G754" s="189"/>
      <c r="H754" s="189"/>
      <c r="I754" s="189">
        <v>1</v>
      </c>
      <c r="J754" s="189"/>
      <c r="K754" s="189">
        <f t="shared" si="11"/>
        <v>1</v>
      </c>
      <c r="L754" s="188" t="s">
        <v>123</v>
      </c>
      <c r="M754" s="188" t="s">
        <v>844</v>
      </c>
      <c r="N754" s="188"/>
      <c r="O754" s="190"/>
    </row>
    <row r="755" spans="1:15" s="174" customFormat="1">
      <c r="A755" s="187" t="s">
        <v>3447</v>
      </c>
      <c r="B755" s="188" t="s">
        <v>3448</v>
      </c>
      <c r="C755" s="189"/>
      <c r="D755" s="189"/>
      <c r="E755" s="189">
        <v>1</v>
      </c>
      <c r="F755" s="189"/>
      <c r="G755" s="189"/>
      <c r="H755" s="189"/>
      <c r="I755" s="189"/>
      <c r="J755" s="189"/>
      <c r="K755" s="189">
        <f t="shared" si="11"/>
        <v>1</v>
      </c>
      <c r="L755" s="188" t="s">
        <v>281</v>
      </c>
      <c r="M755" s="188" t="s">
        <v>844</v>
      </c>
      <c r="N755" s="188"/>
      <c r="O755" s="190"/>
    </row>
    <row r="756" spans="1:15" s="174" customFormat="1">
      <c r="A756" s="187" t="s">
        <v>3449</v>
      </c>
      <c r="B756" s="188" t="s">
        <v>3450</v>
      </c>
      <c r="C756" s="189"/>
      <c r="D756" s="189"/>
      <c r="E756" s="189">
        <v>1</v>
      </c>
      <c r="F756" s="189"/>
      <c r="G756" s="189"/>
      <c r="H756" s="189"/>
      <c r="I756" s="189"/>
      <c r="J756" s="189"/>
      <c r="K756" s="189">
        <f t="shared" si="11"/>
        <v>1</v>
      </c>
      <c r="L756" s="188"/>
      <c r="M756" s="188" t="s">
        <v>844</v>
      </c>
      <c r="N756" s="188"/>
      <c r="O756" s="190"/>
    </row>
    <row r="757" spans="1:15" s="174" customFormat="1">
      <c r="A757" s="187" t="s">
        <v>3451</v>
      </c>
      <c r="B757" s="188" t="s">
        <v>3452</v>
      </c>
      <c r="C757" s="189"/>
      <c r="D757" s="189"/>
      <c r="E757" s="189">
        <v>1</v>
      </c>
      <c r="F757" s="189"/>
      <c r="G757" s="189"/>
      <c r="H757" s="189"/>
      <c r="I757" s="189"/>
      <c r="J757" s="189"/>
      <c r="K757" s="189">
        <f t="shared" si="11"/>
        <v>1</v>
      </c>
      <c r="L757" s="188"/>
      <c r="M757" s="188" t="s">
        <v>844</v>
      </c>
      <c r="N757" s="188"/>
      <c r="O757" s="190"/>
    </row>
    <row r="758" spans="1:15" s="174" customFormat="1">
      <c r="A758" s="187" t="s">
        <v>3453</v>
      </c>
      <c r="B758" s="188" t="s">
        <v>3454</v>
      </c>
      <c r="C758" s="189">
        <v>1</v>
      </c>
      <c r="D758" s="189"/>
      <c r="E758" s="189"/>
      <c r="F758" s="189"/>
      <c r="G758" s="189"/>
      <c r="H758" s="189"/>
      <c r="I758" s="189">
        <v>1</v>
      </c>
      <c r="J758" s="189"/>
      <c r="K758" s="189">
        <f t="shared" si="11"/>
        <v>2</v>
      </c>
      <c r="L758" s="188"/>
      <c r="M758" s="188" t="s">
        <v>844</v>
      </c>
      <c r="N758" s="188"/>
      <c r="O758" s="190"/>
    </row>
    <row r="759" spans="1:15" s="174" customFormat="1">
      <c r="A759" s="187" t="s">
        <v>3455</v>
      </c>
      <c r="B759" s="188" t="s">
        <v>3456</v>
      </c>
      <c r="C759" s="189">
        <v>1</v>
      </c>
      <c r="D759" s="189"/>
      <c r="E759" s="189"/>
      <c r="F759" s="189"/>
      <c r="G759" s="189"/>
      <c r="H759" s="189"/>
      <c r="I759" s="189"/>
      <c r="J759" s="189"/>
      <c r="K759" s="189">
        <f t="shared" si="11"/>
        <v>1</v>
      </c>
      <c r="L759" s="188" t="s">
        <v>470</v>
      </c>
      <c r="M759" s="188" t="s">
        <v>847</v>
      </c>
      <c r="N759" s="188"/>
      <c r="O759" s="190"/>
    </row>
    <row r="760" spans="1:15" s="174" customFormat="1">
      <c r="A760" s="187" t="s">
        <v>3457</v>
      </c>
      <c r="B760" s="188" t="s">
        <v>3458</v>
      </c>
      <c r="C760" s="189">
        <v>1</v>
      </c>
      <c r="D760" s="189"/>
      <c r="E760" s="189"/>
      <c r="F760" s="189"/>
      <c r="G760" s="189"/>
      <c r="H760" s="189"/>
      <c r="I760" s="189"/>
      <c r="J760" s="189"/>
      <c r="K760" s="189">
        <f t="shared" si="11"/>
        <v>1</v>
      </c>
      <c r="L760" s="188" t="s">
        <v>470</v>
      </c>
      <c r="M760" s="188" t="s">
        <v>816</v>
      </c>
      <c r="N760" s="188"/>
      <c r="O760" s="190"/>
    </row>
    <row r="761" spans="1:15" s="174" customFormat="1">
      <c r="A761" s="187" t="s">
        <v>3459</v>
      </c>
      <c r="B761" s="188" t="s">
        <v>3460</v>
      </c>
      <c r="C761" s="189">
        <v>1</v>
      </c>
      <c r="D761" s="189"/>
      <c r="E761" s="189"/>
      <c r="F761" s="189"/>
      <c r="G761" s="189"/>
      <c r="H761" s="189"/>
      <c r="I761" s="189"/>
      <c r="J761" s="189"/>
      <c r="K761" s="189">
        <f t="shared" si="11"/>
        <v>1</v>
      </c>
      <c r="L761" s="188" t="s">
        <v>470</v>
      </c>
      <c r="M761" s="188" t="s">
        <v>847</v>
      </c>
      <c r="N761" s="188"/>
      <c r="O761" s="190"/>
    </row>
    <row r="762" spans="1:15" s="174" customFormat="1">
      <c r="A762" s="187" t="s">
        <v>3461</v>
      </c>
      <c r="B762" s="188" t="s">
        <v>3462</v>
      </c>
      <c r="C762" s="189">
        <v>1</v>
      </c>
      <c r="D762" s="189"/>
      <c r="E762" s="189"/>
      <c r="F762" s="189"/>
      <c r="G762" s="189"/>
      <c r="H762" s="189"/>
      <c r="I762" s="189"/>
      <c r="J762" s="189"/>
      <c r="K762" s="189">
        <f t="shared" si="11"/>
        <v>1</v>
      </c>
      <c r="L762" s="188" t="s">
        <v>470</v>
      </c>
      <c r="M762" s="188" t="s">
        <v>816</v>
      </c>
      <c r="N762" s="188"/>
      <c r="O762" s="190"/>
    </row>
    <row r="763" spans="1:15" s="174" customFormat="1">
      <c r="A763" s="187" t="s">
        <v>3463</v>
      </c>
      <c r="B763" s="188" t="s">
        <v>3464</v>
      </c>
      <c r="C763" s="189">
        <v>1</v>
      </c>
      <c r="D763" s="189"/>
      <c r="E763" s="189"/>
      <c r="F763" s="189"/>
      <c r="G763" s="189"/>
      <c r="H763" s="189"/>
      <c r="I763" s="189"/>
      <c r="J763" s="189"/>
      <c r="K763" s="189">
        <f t="shared" si="11"/>
        <v>1</v>
      </c>
      <c r="L763" s="188" t="s">
        <v>470</v>
      </c>
      <c r="M763" s="188" t="s">
        <v>816</v>
      </c>
      <c r="N763" s="188"/>
      <c r="O763" s="190"/>
    </row>
    <row r="764" spans="1:15" s="174" customFormat="1">
      <c r="A764" s="187" t="s">
        <v>3465</v>
      </c>
      <c r="B764" s="188" t="s">
        <v>3466</v>
      </c>
      <c r="C764" s="189"/>
      <c r="D764" s="189"/>
      <c r="E764" s="189">
        <v>1</v>
      </c>
      <c r="F764" s="189"/>
      <c r="G764" s="189"/>
      <c r="H764" s="189"/>
      <c r="I764" s="189"/>
      <c r="J764" s="189"/>
      <c r="K764" s="189">
        <f t="shared" si="11"/>
        <v>1</v>
      </c>
      <c r="L764" s="188" t="s">
        <v>106</v>
      </c>
      <c r="M764" s="188" t="s">
        <v>1182</v>
      </c>
      <c r="N764" s="188"/>
      <c r="O764" s="190"/>
    </row>
    <row r="765" spans="1:15" s="174" customFormat="1">
      <c r="A765" s="187" t="s">
        <v>3467</v>
      </c>
      <c r="B765" s="188" t="s">
        <v>3468</v>
      </c>
      <c r="C765" s="189"/>
      <c r="D765" s="189"/>
      <c r="E765" s="189"/>
      <c r="F765" s="189"/>
      <c r="G765" s="189"/>
      <c r="H765" s="189"/>
      <c r="I765" s="189">
        <v>1</v>
      </c>
      <c r="J765" s="189"/>
      <c r="K765" s="189">
        <f t="shared" si="11"/>
        <v>1</v>
      </c>
      <c r="L765" s="188" t="s">
        <v>123</v>
      </c>
      <c r="M765" s="188" t="s">
        <v>844</v>
      </c>
      <c r="N765" s="188"/>
      <c r="O765" s="190"/>
    </row>
    <row r="766" spans="1:15" s="174" customFormat="1">
      <c r="A766" s="187" t="s">
        <v>3469</v>
      </c>
      <c r="B766" s="188" t="s">
        <v>3470</v>
      </c>
      <c r="C766" s="189">
        <v>1</v>
      </c>
      <c r="D766" s="189"/>
      <c r="E766" s="189">
        <v>1</v>
      </c>
      <c r="F766" s="189"/>
      <c r="G766" s="189"/>
      <c r="H766" s="189"/>
      <c r="I766" s="189"/>
      <c r="J766" s="189"/>
      <c r="K766" s="189">
        <f t="shared" si="11"/>
        <v>2</v>
      </c>
      <c r="L766" s="188" t="s">
        <v>209</v>
      </c>
      <c r="M766" s="188" t="s">
        <v>844</v>
      </c>
      <c r="N766" s="188"/>
      <c r="O766" s="190"/>
    </row>
    <row r="767" spans="1:15" s="174" customFormat="1">
      <c r="A767" s="187" t="s">
        <v>3471</v>
      </c>
      <c r="B767" s="188" t="s">
        <v>3472</v>
      </c>
      <c r="C767" s="189"/>
      <c r="D767" s="189"/>
      <c r="E767" s="189"/>
      <c r="F767" s="189"/>
      <c r="G767" s="189"/>
      <c r="H767" s="189">
        <v>1</v>
      </c>
      <c r="I767" s="189"/>
      <c r="J767" s="189"/>
      <c r="K767" s="189">
        <f t="shared" si="11"/>
        <v>1</v>
      </c>
      <c r="L767" s="188" t="s">
        <v>110</v>
      </c>
      <c r="M767" s="188" t="s">
        <v>1409</v>
      </c>
      <c r="N767" s="188"/>
      <c r="O767" s="190"/>
    </row>
    <row r="768" spans="1:15" s="174" customFormat="1">
      <c r="A768" s="187" t="s">
        <v>3473</v>
      </c>
      <c r="B768" s="188" t="s">
        <v>3474</v>
      </c>
      <c r="C768" s="189">
        <v>1</v>
      </c>
      <c r="D768" s="189"/>
      <c r="E768" s="189"/>
      <c r="F768" s="189"/>
      <c r="G768" s="189">
        <v>1</v>
      </c>
      <c r="H768" s="189"/>
      <c r="I768" s="189"/>
      <c r="J768" s="189">
        <v>1</v>
      </c>
      <c r="K768" s="189">
        <f t="shared" si="11"/>
        <v>3</v>
      </c>
      <c r="L768" s="188" t="s">
        <v>106</v>
      </c>
      <c r="M768" s="188" t="s">
        <v>827</v>
      </c>
      <c r="N768" s="188"/>
      <c r="O768" s="190"/>
    </row>
    <row r="769" spans="1:15" s="174" customFormat="1">
      <c r="A769" s="187" t="s">
        <v>3475</v>
      </c>
      <c r="B769" s="188" t="s">
        <v>3476</v>
      </c>
      <c r="C769" s="189"/>
      <c r="D769" s="189"/>
      <c r="E769" s="189"/>
      <c r="F769" s="189"/>
      <c r="G769" s="189"/>
      <c r="H769" s="189"/>
      <c r="I769" s="189">
        <v>1</v>
      </c>
      <c r="J769" s="189"/>
      <c r="K769" s="189">
        <f t="shared" si="11"/>
        <v>1</v>
      </c>
      <c r="L769" s="188" t="s">
        <v>106</v>
      </c>
      <c r="M769" s="188" t="s">
        <v>844</v>
      </c>
      <c r="N769" s="188"/>
      <c r="O769" s="190"/>
    </row>
    <row r="770" spans="1:15" s="174" customFormat="1">
      <c r="A770" s="187" t="s">
        <v>3477</v>
      </c>
      <c r="B770" s="188" t="s">
        <v>3478</v>
      </c>
      <c r="C770" s="189"/>
      <c r="D770" s="189"/>
      <c r="E770" s="189">
        <v>1</v>
      </c>
      <c r="F770" s="189"/>
      <c r="G770" s="189"/>
      <c r="H770" s="189"/>
      <c r="I770" s="189"/>
      <c r="J770" s="189"/>
      <c r="K770" s="189">
        <f t="shared" si="11"/>
        <v>1</v>
      </c>
      <c r="L770" s="188" t="s">
        <v>256</v>
      </c>
      <c r="M770" s="188" t="s">
        <v>1981</v>
      </c>
      <c r="N770" s="188"/>
      <c r="O770" s="190"/>
    </row>
    <row r="771" spans="1:15" s="174" customFormat="1">
      <c r="A771" s="187" t="s">
        <v>3479</v>
      </c>
      <c r="B771" s="188" t="s">
        <v>3480</v>
      </c>
      <c r="C771" s="189"/>
      <c r="D771" s="189"/>
      <c r="E771" s="189"/>
      <c r="F771" s="189"/>
      <c r="G771" s="189">
        <v>1</v>
      </c>
      <c r="H771" s="189"/>
      <c r="I771" s="189">
        <v>1</v>
      </c>
      <c r="J771" s="189"/>
      <c r="K771" s="189">
        <f t="shared" si="11"/>
        <v>2</v>
      </c>
      <c r="L771" s="188" t="s">
        <v>110</v>
      </c>
      <c r="M771" s="188" t="s">
        <v>844</v>
      </c>
      <c r="N771" s="188"/>
      <c r="O771" s="190"/>
    </row>
    <row r="772" spans="1:15" s="174" customFormat="1">
      <c r="A772" s="187" t="s">
        <v>3481</v>
      </c>
      <c r="B772" s="188" t="s">
        <v>3482</v>
      </c>
      <c r="C772" s="189"/>
      <c r="D772" s="189"/>
      <c r="E772" s="189"/>
      <c r="F772" s="189"/>
      <c r="G772" s="189"/>
      <c r="H772" s="189"/>
      <c r="I772" s="189"/>
      <c r="J772" s="189">
        <v>1</v>
      </c>
      <c r="K772" s="189">
        <f t="shared" si="11"/>
        <v>1</v>
      </c>
      <c r="L772" s="188"/>
      <c r="M772" s="188" t="s">
        <v>816</v>
      </c>
      <c r="N772" s="188"/>
      <c r="O772" s="190"/>
    </row>
    <row r="773" spans="1:15" s="174" customFormat="1">
      <c r="A773" s="187" t="s">
        <v>3483</v>
      </c>
      <c r="B773" s="188" t="s">
        <v>3484</v>
      </c>
      <c r="C773" s="189">
        <v>1</v>
      </c>
      <c r="D773" s="189"/>
      <c r="E773" s="189"/>
      <c r="F773" s="189"/>
      <c r="G773" s="189">
        <v>1</v>
      </c>
      <c r="H773" s="189"/>
      <c r="I773" s="189"/>
      <c r="J773" s="189">
        <v>1</v>
      </c>
      <c r="K773" s="189">
        <f t="shared" si="11"/>
        <v>3</v>
      </c>
      <c r="L773" s="188" t="s">
        <v>346</v>
      </c>
      <c r="M773" s="188" t="s">
        <v>816</v>
      </c>
      <c r="N773" s="188"/>
      <c r="O773" s="190"/>
    </row>
    <row r="774" spans="1:15" s="174" customFormat="1">
      <c r="A774" s="187" t="s">
        <v>3485</v>
      </c>
      <c r="B774" s="188" t="s">
        <v>3486</v>
      </c>
      <c r="C774" s="189">
        <v>1</v>
      </c>
      <c r="D774" s="189"/>
      <c r="E774" s="189"/>
      <c r="F774" s="189"/>
      <c r="G774" s="189"/>
      <c r="H774" s="189"/>
      <c r="I774" s="189"/>
      <c r="J774" s="189"/>
      <c r="K774" s="189">
        <f t="shared" si="11"/>
        <v>1</v>
      </c>
      <c r="L774" s="188" t="s">
        <v>346</v>
      </c>
      <c r="M774" s="188" t="s">
        <v>816</v>
      </c>
      <c r="N774" s="188"/>
      <c r="O774" s="190"/>
    </row>
    <row r="775" spans="1:15" s="174" customFormat="1">
      <c r="A775" s="187" t="s">
        <v>3487</v>
      </c>
      <c r="B775" s="188" t="s">
        <v>3488</v>
      </c>
      <c r="C775" s="189">
        <v>1</v>
      </c>
      <c r="D775" s="189">
        <v>1</v>
      </c>
      <c r="E775" s="189"/>
      <c r="F775" s="189"/>
      <c r="G775" s="189"/>
      <c r="H775" s="189"/>
      <c r="I775" s="189"/>
      <c r="J775" s="189"/>
      <c r="K775" s="189">
        <f t="shared" si="11"/>
        <v>2</v>
      </c>
      <c r="L775" s="188" t="s">
        <v>346</v>
      </c>
      <c r="M775" s="188" t="s">
        <v>816</v>
      </c>
      <c r="N775" s="188"/>
      <c r="O775" s="190"/>
    </row>
    <row r="776" spans="1:15" s="174" customFormat="1">
      <c r="A776" s="187" t="s">
        <v>3489</v>
      </c>
      <c r="B776" s="188" t="s">
        <v>3490</v>
      </c>
      <c r="C776" s="189">
        <v>1</v>
      </c>
      <c r="D776" s="189">
        <v>1</v>
      </c>
      <c r="E776" s="189"/>
      <c r="F776" s="189"/>
      <c r="G776" s="189"/>
      <c r="H776" s="189"/>
      <c r="I776" s="189"/>
      <c r="J776" s="189"/>
      <c r="K776" s="189">
        <f t="shared" si="11"/>
        <v>2</v>
      </c>
      <c r="L776" s="188" t="s">
        <v>346</v>
      </c>
      <c r="M776" s="188" t="s">
        <v>823</v>
      </c>
      <c r="N776" s="188"/>
      <c r="O776" s="190"/>
    </row>
    <row r="777" spans="1:15" s="174" customFormat="1">
      <c r="A777" s="187" t="s">
        <v>3491</v>
      </c>
      <c r="B777" s="188" t="s">
        <v>3492</v>
      </c>
      <c r="C777" s="189">
        <v>1</v>
      </c>
      <c r="D777" s="189"/>
      <c r="E777" s="189"/>
      <c r="F777" s="189"/>
      <c r="G777" s="189"/>
      <c r="H777" s="189"/>
      <c r="I777" s="189"/>
      <c r="J777" s="189"/>
      <c r="K777" s="189">
        <f t="shared" ref="K777:K840" si="12">SUM(C777:J777)</f>
        <v>1</v>
      </c>
      <c r="L777" s="188" t="s">
        <v>346</v>
      </c>
      <c r="M777" s="188" t="s">
        <v>847</v>
      </c>
      <c r="N777" s="188"/>
      <c r="O777" s="190"/>
    </row>
    <row r="778" spans="1:15" s="174" customFormat="1">
      <c r="A778" s="187" t="s">
        <v>3493</v>
      </c>
      <c r="B778" s="188" t="s">
        <v>3494</v>
      </c>
      <c r="C778" s="189"/>
      <c r="D778" s="189">
        <v>1</v>
      </c>
      <c r="E778" s="189"/>
      <c r="F778" s="189"/>
      <c r="G778" s="189"/>
      <c r="H778" s="189"/>
      <c r="I778" s="189"/>
      <c r="J778" s="189"/>
      <c r="K778" s="189">
        <f t="shared" si="12"/>
        <v>1</v>
      </c>
      <c r="L778" s="188" t="s">
        <v>346</v>
      </c>
      <c r="M778" s="188" t="s">
        <v>847</v>
      </c>
      <c r="N778" s="188"/>
      <c r="O778" s="190"/>
    </row>
    <row r="779" spans="1:15" s="174" customFormat="1">
      <c r="A779" s="187" t="s">
        <v>3495</v>
      </c>
      <c r="B779" s="188" t="s">
        <v>3496</v>
      </c>
      <c r="C779" s="189"/>
      <c r="D779" s="189"/>
      <c r="E779" s="189">
        <v>1</v>
      </c>
      <c r="F779" s="189"/>
      <c r="G779" s="189"/>
      <c r="H779" s="189"/>
      <c r="I779" s="189">
        <v>1</v>
      </c>
      <c r="J779" s="189"/>
      <c r="K779" s="189">
        <f t="shared" si="12"/>
        <v>2</v>
      </c>
      <c r="L779" s="188" t="s">
        <v>350</v>
      </c>
      <c r="M779" s="188" t="s">
        <v>861</v>
      </c>
      <c r="N779" s="188"/>
      <c r="O779" s="190"/>
    </row>
    <row r="780" spans="1:15" s="174" customFormat="1">
      <c r="A780" s="187" t="s">
        <v>3497</v>
      </c>
      <c r="B780" s="188" t="s">
        <v>3498</v>
      </c>
      <c r="C780" s="189">
        <v>1</v>
      </c>
      <c r="D780" s="189"/>
      <c r="E780" s="189"/>
      <c r="F780" s="189"/>
      <c r="G780" s="189">
        <v>1</v>
      </c>
      <c r="H780" s="189"/>
      <c r="I780" s="189">
        <v>1</v>
      </c>
      <c r="J780" s="189"/>
      <c r="K780" s="189">
        <f t="shared" si="12"/>
        <v>3</v>
      </c>
      <c r="L780" s="188"/>
      <c r="M780" s="188" t="s">
        <v>844</v>
      </c>
      <c r="N780" s="188"/>
      <c r="O780" s="191"/>
    </row>
    <row r="781" spans="1:15" s="174" customFormat="1">
      <c r="A781" s="187" t="s">
        <v>3499</v>
      </c>
      <c r="B781" s="188"/>
      <c r="C781" s="189">
        <v>1</v>
      </c>
      <c r="D781" s="189"/>
      <c r="E781" s="189"/>
      <c r="F781" s="189"/>
      <c r="G781" s="189"/>
      <c r="H781" s="189"/>
      <c r="I781" s="189"/>
      <c r="J781" s="189"/>
      <c r="K781" s="189">
        <f t="shared" si="12"/>
        <v>1</v>
      </c>
      <c r="L781" s="188" t="s">
        <v>404</v>
      </c>
      <c r="M781" s="188" t="s">
        <v>847</v>
      </c>
      <c r="N781" s="188"/>
      <c r="O781" s="190"/>
    </row>
    <row r="782" spans="1:15" s="174" customFormat="1">
      <c r="A782" s="187" t="s">
        <v>3500</v>
      </c>
      <c r="B782" s="188" t="s">
        <v>3501</v>
      </c>
      <c r="C782" s="189">
        <v>1</v>
      </c>
      <c r="D782" s="189"/>
      <c r="E782" s="189"/>
      <c r="F782" s="189"/>
      <c r="G782" s="189"/>
      <c r="H782" s="189"/>
      <c r="I782" s="189"/>
      <c r="J782" s="189"/>
      <c r="K782" s="189">
        <f t="shared" si="12"/>
        <v>1</v>
      </c>
      <c r="L782" s="188" t="s">
        <v>3120</v>
      </c>
      <c r="M782" s="188" t="s">
        <v>847</v>
      </c>
      <c r="N782" s="188"/>
      <c r="O782" s="190"/>
    </row>
    <row r="783" spans="1:15" s="174" customFormat="1">
      <c r="A783" s="187" t="s">
        <v>3502</v>
      </c>
      <c r="B783" s="188" t="s">
        <v>3503</v>
      </c>
      <c r="C783" s="189">
        <v>1</v>
      </c>
      <c r="D783" s="189"/>
      <c r="E783" s="189"/>
      <c r="F783" s="189"/>
      <c r="G783" s="189"/>
      <c r="H783" s="189"/>
      <c r="I783" s="189"/>
      <c r="J783" s="189"/>
      <c r="K783" s="189">
        <f t="shared" si="12"/>
        <v>1</v>
      </c>
      <c r="L783" s="188" t="s">
        <v>3120</v>
      </c>
      <c r="M783" s="188" t="s">
        <v>847</v>
      </c>
      <c r="N783" s="188"/>
      <c r="O783" s="190"/>
    </row>
    <row r="784" spans="1:15" s="174" customFormat="1">
      <c r="A784" s="187" t="s">
        <v>3504</v>
      </c>
      <c r="B784" s="188" t="s">
        <v>3505</v>
      </c>
      <c r="C784" s="189">
        <v>1</v>
      </c>
      <c r="D784" s="189"/>
      <c r="E784" s="189"/>
      <c r="F784" s="189"/>
      <c r="G784" s="189"/>
      <c r="H784" s="189"/>
      <c r="I784" s="189"/>
      <c r="J784" s="189"/>
      <c r="K784" s="189">
        <f t="shared" si="12"/>
        <v>1</v>
      </c>
      <c r="L784" s="188" t="s">
        <v>3120</v>
      </c>
      <c r="M784" s="188" t="s">
        <v>816</v>
      </c>
      <c r="N784" s="188"/>
      <c r="O784" s="190"/>
    </row>
    <row r="785" spans="1:15" s="174" customFormat="1">
      <c r="A785" s="187" t="s">
        <v>3506</v>
      </c>
      <c r="B785" s="188" t="s">
        <v>3507</v>
      </c>
      <c r="C785" s="189"/>
      <c r="D785" s="189"/>
      <c r="E785" s="189"/>
      <c r="F785" s="189"/>
      <c r="G785" s="189">
        <v>1</v>
      </c>
      <c r="H785" s="189"/>
      <c r="I785" s="189"/>
      <c r="J785" s="189">
        <v>1</v>
      </c>
      <c r="K785" s="189">
        <f t="shared" si="12"/>
        <v>2</v>
      </c>
      <c r="L785" s="188" t="s">
        <v>106</v>
      </c>
      <c r="M785" s="188" t="s">
        <v>1981</v>
      </c>
      <c r="N785" s="188"/>
      <c r="O785" s="190"/>
    </row>
    <row r="786" spans="1:15" s="174" customFormat="1">
      <c r="A786" s="187" t="s">
        <v>3508</v>
      </c>
      <c r="B786" s="188" t="s">
        <v>3509</v>
      </c>
      <c r="C786" s="189">
        <v>1</v>
      </c>
      <c r="D786" s="189"/>
      <c r="E786" s="189"/>
      <c r="F786" s="189"/>
      <c r="G786" s="189">
        <v>1</v>
      </c>
      <c r="H786" s="189"/>
      <c r="I786" s="189"/>
      <c r="J786" s="189">
        <v>1</v>
      </c>
      <c r="K786" s="189">
        <f t="shared" si="12"/>
        <v>3</v>
      </c>
      <c r="L786" s="188" t="s">
        <v>106</v>
      </c>
      <c r="M786" s="188" t="s">
        <v>2217</v>
      </c>
      <c r="N786" s="188"/>
      <c r="O786" s="190"/>
    </row>
    <row r="787" spans="1:15" s="174" customFormat="1">
      <c r="A787" s="187" t="s">
        <v>3510</v>
      </c>
      <c r="B787" s="188" t="s">
        <v>3511</v>
      </c>
      <c r="C787" s="189"/>
      <c r="D787" s="189"/>
      <c r="E787" s="189"/>
      <c r="F787" s="189"/>
      <c r="G787" s="189">
        <v>1</v>
      </c>
      <c r="H787" s="189"/>
      <c r="I787" s="189"/>
      <c r="J787" s="189"/>
      <c r="K787" s="189">
        <f t="shared" si="12"/>
        <v>1</v>
      </c>
      <c r="L787" s="188" t="s">
        <v>106</v>
      </c>
      <c r="M787" s="188" t="s">
        <v>816</v>
      </c>
      <c r="N787" s="188"/>
      <c r="O787" s="190"/>
    </row>
    <row r="788" spans="1:15" s="174" customFormat="1">
      <c r="A788" s="187" t="s">
        <v>3512</v>
      </c>
      <c r="B788" s="188" t="s">
        <v>3513</v>
      </c>
      <c r="C788" s="189">
        <v>1</v>
      </c>
      <c r="D788" s="189"/>
      <c r="E788" s="189"/>
      <c r="F788" s="189"/>
      <c r="G788" s="189">
        <v>1</v>
      </c>
      <c r="H788" s="189"/>
      <c r="I788" s="189"/>
      <c r="J788" s="189"/>
      <c r="K788" s="189">
        <f t="shared" si="12"/>
        <v>2</v>
      </c>
      <c r="L788" s="188" t="s">
        <v>106</v>
      </c>
      <c r="M788" s="188" t="s">
        <v>885</v>
      </c>
      <c r="N788" s="188"/>
      <c r="O788" s="190"/>
    </row>
    <row r="789" spans="1:15" s="174" customFormat="1">
      <c r="A789" s="187" t="s">
        <v>3514</v>
      </c>
      <c r="B789" s="188" t="s">
        <v>3515</v>
      </c>
      <c r="C789" s="189"/>
      <c r="D789" s="189"/>
      <c r="E789" s="189"/>
      <c r="F789" s="189"/>
      <c r="G789" s="189">
        <v>1</v>
      </c>
      <c r="H789" s="189"/>
      <c r="I789" s="189"/>
      <c r="J789" s="189">
        <v>1</v>
      </c>
      <c r="K789" s="189">
        <f t="shared" si="12"/>
        <v>2</v>
      </c>
      <c r="L789" s="188" t="s">
        <v>106</v>
      </c>
      <c r="M789" s="188" t="s">
        <v>823</v>
      </c>
      <c r="N789" s="188"/>
      <c r="O789" s="190"/>
    </row>
    <row r="790" spans="1:15" s="174" customFormat="1">
      <c r="A790" s="187" t="s">
        <v>3516</v>
      </c>
      <c r="B790" s="188" t="s">
        <v>3517</v>
      </c>
      <c r="C790" s="189">
        <v>1</v>
      </c>
      <c r="D790" s="189"/>
      <c r="E790" s="189"/>
      <c r="F790" s="189"/>
      <c r="G790" s="189">
        <v>1</v>
      </c>
      <c r="H790" s="189"/>
      <c r="I790" s="189"/>
      <c r="J790" s="189"/>
      <c r="K790" s="189">
        <f t="shared" si="12"/>
        <v>2</v>
      </c>
      <c r="L790" s="188" t="s">
        <v>106</v>
      </c>
      <c r="M790" s="188" t="s">
        <v>816</v>
      </c>
      <c r="N790" s="188"/>
      <c r="O790" s="190"/>
    </row>
    <row r="791" spans="1:15" s="174" customFormat="1">
      <c r="A791" s="187" t="s">
        <v>3518</v>
      </c>
      <c r="B791" s="188" t="s">
        <v>3519</v>
      </c>
      <c r="C791" s="189"/>
      <c r="D791" s="189"/>
      <c r="E791" s="189">
        <v>1</v>
      </c>
      <c r="F791" s="189"/>
      <c r="G791" s="189"/>
      <c r="H791" s="189"/>
      <c r="I791" s="189"/>
      <c r="J791" s="189"/>
      <c r="K791" s="189">
        <f t="shared" si="12"/>
        <v>1</v>
      </c>
      <c r="L791" s="188" t="s">
        <v>106</v>
      </c>
      <c r="M791" s="188" t="s">
        <v>861</v>
      </c>
      <c r="N791" s="188"/>
      <c r="O791" s="190"/>
    </row>
    <row r="792" spans="1:15" s="174" customFormat="1">
      <c r="A792" s="187" t="s">
        <v>3520</v>
      </c>
      <c r="B792" s="188" t="s">
        <v>3521</v>
      </c>
      <c r="C792" s="189">
        <v>1</v>
      </c>
      <c r="D792" s="189"/>
      <c r="E792" s="189"/>
      <c r="F792" s="189"/>
      <c r="G792" s="189"/>
      <c r="H792" s="189">
        <v>1</v>
      </c>
      <c r="I792" s="189"/>
      <c r="J792" s="189"/>
      <c r="K792" s="189">
        <f t="shared" si="12"/>
        <v>2</v>
      </c>
      <c r="L792" s="188" t="s">
        <v>106</v>
      </c>
      <c r="M792" s="188" t="s">
        <v>847</v>
      </c>
      <c r="N792" s="188"/>
      <c r="O792" s="190"/>
    </row>
    <row r="793" spans="1:15" s="174" customFormat="1">
      <c r="A793" s="187" t="s">
        <v>3522</v>
      </c>
      <c r="B793" s="188" t="s">
        <v>3523</v>
      </c>
      <c r="C793" s="189"/>
      <c r="D793" s="189"/>
      <c r="E793" s="189"/>
      <c r="F793" s="189"/>
      <c r="G793" s="189">
        <v>1</v>
      </c>
      <c r="H793" s="189"/>
      <c r="I793" s="189"/>
      <c r="J793" s="189"/>
      <c r="K793" s="189">
        <f t="shared" si="12"/>
        <v>1</v>
      </c>
      <c r="L793" s="188" t="s">
        <v>106</v>
      </c>
      <c r="M793" s="188" t="s">
        <v>816</v>
      </c>
      <c r="N793" s="188"/>
      <c r="O793" s="190"/>
    </row>
    <row r="794" spans="1:15" s="174" customFormat="1">
      <c r="A794" s="187" t="s">
        <v>3524</v>
      </c>
      <c r="B794" s="188" t="s">
        <v>3525</v>
      </c>
      <c r="C794" s="189"/>
      <c r="D794" s="189"/>
      <c r="E794" s="189"/>
      <c r="F794" s="189"/>
      <c r="G794" s="189">
        <v>1</v>
      </c>
      <c r="H794" s="189"/>
      <c r="I794" s="189"/>
      <c r="J794" s="189"/>
      <c r="K794" s="189">
        <f t="shared" si="12"/>
        <v>1</v>
      </c>
      <c r="L794" s="188" t="s">
        <v>106</v>
      </c>
      <c r="M794" s="188" t="s">
        <v>1981</v>
      </c>
      <c r="N794" s="188"/>
      <c r="O794" s="190"/>
    </row>
    <row r="795" spans="1:15" s="174" customFormat="1">
      <c r="A795" s="187" t="s">
        <v>3526</v>
      </c>
      <c r="B795" s="188" t="s">
        <v>3527</v>
      </c>
      <c r="C795" s="189">
        <v>1</v>
      </c>
      <c r="D795" s="189"/>
      <c r="E795" s="189">
        <v>1</v>
      </c>
      <c r="F795" s="189"/>
      <c r="G795" s="189"/>
      <c r="H795" s="189"/>
      <c r="I795" s="189"/>
      <c r="J795" s="189"/>
      <c r="K795" s="189">
        <f t="shared" si="12"/>
        <v>2</v>
      </c>
      <c r="L795" s="188" t="s">
        <v>106</v>
      </c>
      <c r="M795" s="188" t="s">
        <v>816</v>
      </c>
      <c r="N795" s="188"/>
      <c r="O795" s="190"/>
    </row>
    <row r="796" spans="1:15" s="174" customFormat="1">
      <c r="A796" s="187" t="s">
        <v>3528</v>
      </c>
      <c r="B796" s="188" t="s">
        <v>3529</v>
      </c>
      <c r="C796" s="189">
        <v>1</v>
      </c>
      <c r="D796" s="189"/>
      <c r="E796" s="189"/>
      <c r="F796" s="189"/>
      <c r="G796" s="189"/>
      <c r="H796" s="189"/>
      <c r="I796" s="189"/>
      <c r="J796" s="189"/>
      <c r="K796" s="189">
        <f t="shared" si="12"/>
        <v>1</v>
      </c>
      <c r="L796" s="188" t="s">
        <v>106</v>
      </c>
      <c r="M796" s="188" t="s">
        <v>1981</v>
      </c>
      <c r="N796" s="188"/>
      <c r="O796" s="190"/>
    </row>
    <row r="797" spans="1:15" s="174" customFormat="1">
      <c r="A797" s="187" t="s">
        <v>3530</v>
      </c>
      <c r="B797" s="188" t="s">
        <v>3531</v>
      </c>
      <c r="C797" s="189">
        <v>1</v>
      </c>
      <c r="D797" s="189"/>
      <c r="E797" s="189"/>
      <c r="F797" s="189"/>
      <c r="G797" s="189"/>
      <c r="H797" s="189"/>
      <c r="I797" s="189"/>
      <c r="J797" s="189"/>
      <c r="K797" s="189">
        <f t="shared" si="12"/>
        <v>1</v>
      </c>
      <c r="L797" s="188" t="s">
        <v>106</v>
      </c>
      <c r="M797" s="188" t="s">
        <v>816</v>
      </c>
      <c r="N797" s="188"/>
      <c r="O797" s="190"/>
    </row>
    <row r="798" spans="1:15" s="174" customFormat="1">
      <c r="A798" s="187" t="s">
        <v>3532</v>
      </c>
      <c r="B798" s="188" t="s">
        <v>3533</v>
      </c>
      <c r="C798" s="189">
        <v>1</v>
      </c>
      <c r="D798" s="189">
        <v>1</v>
      </c>
      <c r="E798" s="189"/>
      <c r="F798" s="189"/>
      <c r="G798" s="189"/>
      <c r="H798" s="189"/>
      <c r="I798" s="189"/>
      <c r="J798" s="189"/>
      <c r="K798" s="189">
        <f t="shared" si="12"/>
        <v>2</v>
      </c>
      <c r="L798" s="188" t="s">
        <v>106</v>
      </c>
      <c r="M798" s="188" t="s">
        <v>847</v>
      </c>
      <c r="N798" s="188"/>
      <c r="O798" s="190"/>
    </row>
    <row r="799" spans="1:15" s="174" customFormat="1">
      <c r="A799" s="187" t="s">
        <v>3534</v>
      </c>
      <c r="B799" s="188" t="s">
        <v>3535</v>
      </c>
      <c r="C799" s="189"/>
      <c r="D799" s="189"/>
      <c r="E799" s="189"/>
      <c r="F799" s="189"/>
      <c r="G799" s="189">
        <v>1</v>
      </c>
      <c r="H799" s="189"/>
      <c r="I799" s="189"/>
      <c r="J799" s="189">
        <v>1</v>
      </c>
      <c r="K799" s="189">
        <f t="shared" si="12"/>
        <v>2</v>
      </c>
      <c r="L799" s="188" t="s">
        <v>106</v>
      </c>
      <c r="M799" s="188" t="s">
        <v>827</v>
      </c>
      <c r="N799" s="188"/>
      <c r="O799" s="190"/>
    </row>
    <row r="800" spans="1:15" s="174" customFormat="1">
      <c r="A800" s="187" t="s">
        <v>3536</v>
      </c>
      <c r="B800" s="188" t="s">
        <v>3537</v>
      </c>
      <c r="C800" s="189"/>
      <c r="D800" s="189"/>
      <c r="E800" s="189">
        <v>1</v>
      </c>
      <c r="F800" s="189"/>
      <c r="G800" s="189"/>
      <c r="H800" s="189"/>
      <c r="I800" s="189"/>
      <c r="J800" s="189"/>
      <c r="K800" s="189">
        <f t="shared" si="12"/>
        <v>1</v>
      </c>
      <c r="L800" s="188" t="s">
        <v>106</v>
      </c>
      <c r="M800" s="188" t="s">
        <v>2676</v>
      </c>
      <c r="N800" s="188"/>
      <c r="O800" s="190"/>
    </row>
    <row r="801" spans="1:15" s="174" customFormat="1">
      <c r="A801" s="187" t="s">
        <v>3538</v>
      </c>
      <c r="B801" s="188" t="s">
        <v>3539</v>
      </c>
      <c r="C801" s="189"/>
      <c r="D801" s="189"/>
      <c r="E801" s="189"/>
      <c r="F801" s="189"/>
      <c r="G801" s="189"/>
      <c r="H801" s="189">
        <v>1</v>
      </c>
      <c r="I801" s="189"/>
      <c r="J801" s="189"/>
      <c r="K801" s="189">
        <f t="shared" si="12"/>
        <v>1</v>
      </c>
      <c r="L801" s="188" t="s">
        <v>106</v>
      </c>
      <c r="M801" s="188" t="s">
        <v>847</v>
      </c>
      <c r="N801" s="188"/>
      <c r="O801" s="190"/>
    </row>
    <row r="802" spans="1:15" s="174" customFormat="1">
      <c r="A802" s="187" t="s">
        <v>3540</v>
      </c>
      <c r="B802" s="188" t="s">
        <v>3541</v>
      </c>
      <c r="C802" s="189"/>
      <c r="D802" s="189"/>
      <c r="E802" s="189">
        <v>1</v>
      </c>
      <c r="F802" s="189"/>
      <c r="G802" s="189">
        <v>1</v>
      </c>
      <c r="H802" s="189"/>
      <c r="I802" s="189"/>
      <c r="J802" s="189"/>
      <c r="K802" s="189">
        <f t="shared" si="12"/>
        <v>2</v>
      </c>
      <c r="L802" s="188" t="s">
        <v>106</v>
      </c>
      <c r="M802" s="188" t="s">
        <v>847</v>
      </c>
      <c r="N802" s="188"/>
      <c r="O802" s="190"/>
    </row>
    <row r="803" spans="1:15" s="174" customFormat="1">
      <c r="A803" s="187" t="s">
        <v>3542</v>
      </c>
      <c r="B803" s="188" t="s">
        <v>3543</v>
      </c>
      <c r="C803" s="189"/>
      <c r="D803" s="189"/>
      <c r="E803" s="189"/>
      <c r="F803" s="189"/>
      <c r="G803" s="189">
        <v>1</v>
      </c>
      <c r="H803" s="189"/>
      <c r="I803" s="189"/>
      <c r="J803" s="189"/>
      <c r="K803" s="189">
        <f t="shared" si="12"/>
        <v>1</v>
      </c>
      <c r="L803" s="188" t="s">
        <v>106</v>
      </c>
      <c r="M803" s="188" t="s">
        <v>816</v>
      </c>
      <c r="N803" s="188"/>
      <c r="O803" s="190"/>
    </row>
    <row r="804" spans="1:15" s="174" customFormat="1">
      <c r="A804" s="187" t="s">
        <v>3544</v>
      </c>
      <c r="B804" s="188" t="s">
        <v>3545</v>
      </c>
      <c r="C804" s="189"/>
      <c r="D804" s="189">
        <v>1</v>
      </c>
      <c r="E804" s="189">
        <v>1</v>
      </c>
      <c r="F804" s="189"/>
      <c r="G804" s="189">
        <v>1</v>
      </c>
      <c r="H804" s="189"/>
      <c r="I804" s="189"/>
      <c r="J804" s="189"/>
      <c r="K804" s="189">
        <f t="shared" si="12"/>
        <v>3</v>
      </c>
      <c r="L804" s="188" t="s">
        <v>106</v>
      </c>
      <c r="M804" s="188" t="s">
        <v>816</v>
      </c>
      <c r="N804" s="188"/>
      <c r="O804" s="190"/>
    </row>
    <row r="805" spans="1:15" s="174" customFormat="1">
      <c r="A805" s="187" t="s">
        <v>3546</v>
      </c>
      <c r="B805" s="188" t="s">
        <v>3547</v>
      </c>
      <c r="C805" s="189"/>
      <c r="D805" s="189"/>
      <c r="E805" s="189"/>
      <c r="F805" s="189"/>
      <c r="G805" s="189">
        <v>1</v>
      </c>
      <c r="H805" s="189"/>
      <c r="I805" s="189">
        <v>1</v>
      </c>
      <c r="J805" s="189"/>
      <c r="K805" s="189">
        <f t="shared" si="12"/>
        <v>2</v>
      </c>
      <c r="L805" s="188" t="s">
        <v>106</v>
      </c>
      <c r="M805" s="188" t="s">
        <v>844</v>
      </c>
      <c r="N805" s="188"/>
      <c r="O805" s="190"/>
    </row>
    <row r="806" spans="1:15" s="174" customFormat="1">
      <c r="A806" s="187" t="s">
        <v>3548</v>
      </c>
      <c r="B806" s="188" t="s">
        <v>3549</v>
      </c>
      <c r="C806" s="189"/>
      <c r="D806" s="189"/>
      <c r="E806" s="189"/>
      <c r="F806" s="189"/>
      <c r="G806" s="189">
        <v>1</v>
      </c>
      <c r="H806" s="189"/>
      <c r="I806" s="189"/>
      <c r="J806" s="189"/>
      <c r="K806" s="189">
        <f t="shared" si="12"/>
        <v>1</v>
      </c>
      <c r="L806" s="188" t="s">
        <v>106</v>
      </c>
      <c r="M806" s="188" t="s">
        <v>823</v>
      </c>
      <c r="N806" s="188"/>
      <c r="O806" s="190"/>
    </row>
    <row r="807" spans="1:15" s="174" customFormat="1">
      <c r="A807" s="187" t="s">
        <v>3550</v>
      </c>
      <c r="B807" s="188" t="s">
        <v>3551</v>
      </c>
      <c r="C807" s="189"/>
      <c r="D807" s="189"/>
      <c r="E807" s="189"/>
      <c r="F807" s="189"/>
      <c r="G807" s="189"/>
      <c r="H807" s="189"/>
      <c r="I807" s="189">
        <v>1</v>
      </c>
      <c r="J807" s="189"/>
      <c r="K807" s="189">
        <f t="shared" si="12"/>
        <v>1</v>
      </c>
      <c r="L807" s="188" t="s">
        <v>106</v>
      </c>
      <c r="M807" s="188" t="s">
        <v>816</v>
      </c>
      <c r="N807" s="188"/>
      <c r="O807" s="190"/>
    </row>
    <row r="808" spans="1:15" s="174" customFormat="1">
      <c r="A808" s="187" t="s">
        <v>3552</v>
      </c>
      <c r="B808" s="188" t="s">
        <v>3553</v>
      </c>
      <c r="C808" s="189"/>
      <c r="D808" s="189"/>
      <c r="E808" s="189"/>
      <c r="F808" s="189"/>
      <c r="G808" s="189"/>
      <c r="H808" s="189">
        <v>1</v>
      </c>
      <c r="I808" s="189">
        <v>1</v>
      </c>
      <c r="J808" s="189"/>
      <c r="K808" s="189">
        <f t="shared" si="12"/>
        <v>2</v>
      </c>
      <c r="L808" s="188" t="s">
        <v>106</v>
      </c>
      <c r="M808" s="188" t="s">
        <v>823</v>
      </c>
      <c r="N808" s="188"/>
      <c r="O808" s="190"/>
    </row>
    <row r="809" spans="1:15" s="174" customFormat="1">
      <c r="A809" s="187" t="s">
        <v>3554</v>
      </c>
      <c r="B809" s="188" t="s">
        <v>3555</v>
      </c>
      <c r="C809" s="189"/>
      <c r="D809" s="189">
        <v>1</v>
      </c>
      <c r="E809" s="189"/>
      <c r="F809" s="189">
        <v>1</v>
      </c>
      <c r="G809" s="189"/>
      <c r="H809" s="189"/>
      <c r="I809" s="189"/>
      <c r="J809" s="189">
        <v>1</v>
      </c>
      <c r="K809" s="189">
        <f t="shared" si="12"/>
        <v>3</v>
      </c>
      <c r="L809" s="188" t="s">
        <v>106</v>
      </c>
      <c r="M809" s="188" t="s">
        <v>847</v>
      </c>
      <c r="N809" s="188"/>
      <c r="O809" s="190"/>
    </row>
    <row r="810" spans="1:15" s="174" customFormat="1">
      <c r="A810" s="187" t="s">
        <v>3556</v>
      </c>
      <c r="B810" s="188" t="s">
        <v>3557</v>
      </c>
      <c r="C810" s="189"/>
      <c r="D810" s="189"/>
      <c r="E810" s="189">
        <v>1</v>
      </c>
      <c r="F810" s="189"/>
      <c r="G810" s="189">
        <v>1</v>
      </c>
      <c r="H810" s="189"/>
      <c r="I810" s="189"/>
      <c r="J810" s="189"/>
      <c r="K810" s="189">
        <f t="shared" si="12"/>
        <v>2</v>
      </c>
      <c r="L810" s="188" t="s">
        <v>106</v>
      </c>
      <c r="M810" s="188" t="s">
        <v>1981</v>
      </c>
      <c r="N810" s="188"/>
      <c r="O810" s="190"/>
    </row>
    <row r="811" spans="1:15" s="174" customFormat="1" ht="25.5">
      <c r="A811" s="187" t="s">
        <v>3558</v>
      </c>
      <c r="B811" s="188" t="s">
        <v>3559</v>
      </c>
      <c r="C811" s="189">
        <v>1</v>
      </c>
      <c r="D811" s="189"/>
      <c r="E811" s="189"/>
      <c r="F811" s="189"/>
      <c r="G811" s="189">
        <v>1</v>
      </c>
      <c r="H811" s="189"/>
      <c r="I811" s="189"/>
      <c r="J811" s="189"/>
      <c r="K811" s="189">
        <f t="shared" si="12"/>
        <v>2</v>
      </c>
      <c r="L811" s="188" t="s">
        <v>106</v>
      </c>
      <c r="M811" s="188" t="s">
        <v>816</v>
      </c>
      <c r="N811" s="188" t="s">
        <v>3560</v>
      </c>
      <c r="O811" s="190"/>
    </row>
    <row r="812" spans="1:15" s="174" customFormat="1">
      <c r="A812" s="187" t="s">
        <v>3561</v>
      </c>
      <c r="B812" s="188" t="s">
        <v>3562</v>
      </c>
      <c r="C812" s="189">
        <v>1</v>
      </c>
      <c r="D812" s="189"/>
      <c r="E812" s="189"/>
      <c r="F812" s="189"/>
      <c r="G812" s="189"/>
      <c r="H812" s="189"/>
      <c r="I812" s="189"/>
      <c r="J812" s="189"/>
      <c r="K812" s="189">
        <f t="shared" si="12"/>
        <v>1</v>
      </c>
      <c r="L812" s="188" t="s">
        <v>106</v>
      </c>
      <c r="M812" s="188" t="s">
        <v>816</v>
      </c>
      <c r="N812" s="188"/>
      <c r="O812" s="190"/>
    </row>
    <row r="813" spans="1:15" s="174" customFormat="1">
      <c r="A813" s="187" t="s">
        <v>3563</v>
      </c>
      <c r="B813" s="188" t="s">
        <v>3564</v>
      </c>
      <c r="C813" s="189"/>
      <c r="D813" s="189"/>
      <c r="E813" s="189"/>
      <c r="F813" s="189"/>
      <c r="G813" s="189">
        <v>1</v>
      </c>
      <c r="H813" s="189"/>
      <c r="I813" s="189"/>
      <c r="J813" s="189">
        <v>1</v>
      </c>
      <c r="K813" s="189">
        <f t="shared" si="12"/>
        <v>2</v>
      </c>
      <c r="L813" s="188" t="s">
        <v>106</v>
      </c>
      <c r="M813" s="188" t="s">
        <v>816</v>
      </c>
      <c r="N813" s="188"/>
      <c r="O813" s="190"/>
    </row>
    <row r="814" spans="1:15" s="174" customFormat="1">
      <c r="A814" s="187" t="s">
        <v>3565</v>
      </c>
      <c r="B814" s="188" t="s">
        <v>3566</v>
      </c>
      <c r="C814" s="189"/>
      <c r="D814" s="189"/>
      <c r="E814" s="189"/>
      <c r="F814" s="189"/>
      <c r="G814" s="189"/>
      <c r="H814" s="189">
        <v>1</v>
      </c>
      <c r="I814" s="189">
        <v>1</v>
      </c>
      <c r="J814" s="189"/>
      <c r="K814" s="189">
        <f t="shared" si="12"/>
        <v>2</v>
      </c>
      <c r="L814" s="188" t="s">
        <v>106</v>
      </c>
      <c r="M814" s="188" t="s">
        <v>847</v>
      </c>
      <c r="N814" s="188"/>
      <c r="O814" s="190"/>
    </row>
    <row r="815" spans="1:15" s="174" customFormat="1">
      <c r="A815" s="187" t="s">
        <v>3567</v>
      </c>
      <c r="B815" s="188" t="s">
        <v>3568</v>
      </c>
      <c r="C815" s="189"/>
      <c r="D815" s="189">
        <v>1</v>
      </c>
      <c r="E815" s="189">
        <v>1</v>
      </c>
      <c r="F815" s="189"/>
      <c r="G815" s="189"/>
      <c r="H815" s="189"/>
      <c r="I815" s="189"/>
      <c r="J815" s="189"/>
      <c r="K815" s="189">
        <f t="shared" si="12"/>
        <v>2</v>
      </c>
      <c r="L815" s="188" t="s">
        <v>106</v>
      </c>
      <c r="M815" s="188" t="s">
        <v>847</v>
      </c>
      <c r="N815" s="188"/>
      <c r="O815" s="190"/>
    </row>
    <row r="816" spans="1:15" s="174" customFormat="1">
      <c r="A816" s="187" t="s">
        <v>3569</v>
      </c>
      <c r="B816" s="188" t="s">
        <v>3570</v>
      </c>
      <c r="C816" s="189">
        <v>1</v>
      </c>
      <c r="D816" s="189"/>
      <c r="E816" s="189"/>
      <c r="F816" s="189"/>
      <c r="G816" s="189"/>
      <c r="H816" s="189"/>
      <c r="I816" s="189"/>
      <c r="J816" s="189">
        <v>1</v>
      </c>
      <c r="K816" s="189">
        <f t="shared" si="12"/>
        <v>2</v>
      </c>
      <c r="L816" s="188" t="s">
        <v>106</v>
      </c>
      <c r="M816" s="188" t="s">
        <v>816</v>
      </c>
      <c r="N816" s="188"/>
      <c r="O816" s="190"/>
    </row>
    <row r="817" spans="1:15" s="174" customFormat="1">
      <c r="A817" s="187" t="s">
        <v>3571</v>
      </c>
      <c r="B817" s="188" t="s">
        <v>3572</v>
      </c>
      <c r="C817" s="189">
        <v>1</v>
      </c>
      <c r="D817" s="189"/>
      <c r="E817" s="189"/>
      <c r="F817" s="189"/>
      <c r="G817" s="189"/>
      <c r="H817" s="189"/>
      <c r="I817" s="189"/>
      <c r="J817" s="189"/>
      <c r="K817" s="189">
        <f t="shared" si="12"/>
        <v>1</v>
      </c>
      <c r="L817" s="188" t="s">
        <v>106</v>
      </c>
      <c r="M817" s="188" t="s">
        <v>2337</v>
      </c>
      <c r="N817" s="188"/>
      <c r="O817" s="190"/>
    </row>
    <row r="818" spans="1:15" s="174" customFormat="1">
      <c r="A818" s="187" t="s">
        <v>3573</v>
      </c>
      <c r="B818" s="188" t="s">
        <v>3574</v>
      </c>
      <c r="C818" s="189"/>
      <c r="D818" s="189"/>
      <c r="E818" s="189">
        <v>1</v>
      </c>
      <c r="F818" s="189"/>
      <c r="G818" s="189"/>
      <c r="H818" s="189"/>
      <c r="I818" s="189"/>
      <c r="J818" s="189"/>
      <c r="K818" s="189">
        <f t="shared" si="12"/>
        <v>1</v>
      </c>
      <c r="L818" s="188" t="s">
        <v>106</v>
      </c>
      <c r="M818" s="188" t="s">
        <v>1264</v>
      </c>
      <c r="N818" s="188"/>
      <c r="O818" s="190"/>
    </row>
    <row r="819" spans="1:15" s="174" customFormat="1">
      <c r="A819" s="187" t="s">
        <v>3575</v>
      </c>
      <c r="B819" s="188" t="s">
        <v>3576</v>
      </c>
      <c r="C819" s="189"/>
      <c r="D819" s="189"/>
      <c r="E819" s="189"/>
      <c r="F819" s="189"/>
      <c r="G819" s="189"/>
      <c r="H819" s="189"/>
      <c r="I819" s="189">
        <v>1</v>
      </c>
      <c r="J819" s="189"/>
      <c r="K819" s="189">
        <f t="shared" si="12"/>
        <v>1</v>
      </c>
      <c r="L819" s="188" t="s">
        <v>106</v>
      </c>
      <c r="M819" s="188" t="s">
        <v>844</v>
      </c>
      <c r="N819" s="188"/>
      <c r="O819" s="190"/>
    </row>
    <row r="820" spans="1:15" s="174" customFormat="1">
      <c r="A820" s="187" t="s">
        <v>3577</v>
      </c>
      <c r="B820" s="188" t="s">
        <v>3578</v>
      </c>
      <c r="C820" s="189"/>
      <c r="D820" s="189"/>
      <c r="E820" s="189">
        <v>1</v>
      </c>
      <c r="F820" s="189"/>
      <c r="G820" s="189">
        <v>1</v>
      </c>
      <c r="H820" s="189"/>
      <c r="I820" s="189"/>
      <c r="J820" s="189"/>
      <c r="K820" s="189">
        <f t="shared" si="12"/>
        <v>2</v>
      </c>
      <c r="L820" s="188" t="s">
        <v>106</v>
      </c>
      <c r="M820" s="188" t="s">
        <v>847</v>
      </c>
      <c r="N820" s="188"/>
      <c r="O820" s="190"/>
    </row>
    <row r="821" spans="1:15" s="174" customFormat="1">
      <c r="A821" s="187" t="s">
        <v>3579</v>
      </c>
      <c r="B821" s="188" t="s">
        <v>3580</v>
      </c>
      <c r="C821" s="189"/>
      <c r="D821" s="189"/>
      <c r="E821" s="189"/>
      <c r="F821" s="189">
        <v>1</v>
      </c>
      <c r="G821" s="189">
        <v>1</v>
      </c>
      <c r="H821" s="189">
        <v>1</v>
      </c>
      <c r="I821" s="189"/>
      <c r="J821" s="189"/>
      <c r="K821" s="189">
        <f t="shared" si="12"/>
        <v>3</v>
      </c>
      <c r="L821" s="188" t="s">
        <v>106</v>
      </c>
      <c r="M821" s="188" t="s">
        <v>823</v>
      </c>
      <c r="N821" s="188"/>
      <c r="O821" s="190"/>
    </row>
    <row r="822" spans="1:15" s="174" customFormat="1">
      <c r="A822" s="187" t="s">
        <v>3581</v>
      </c>
      <c r="B822" s="188" t="s">
        <v>3582</v>
      </c>
      <c r="C822" s="189"/>
      <c r="D822" s="189"/>
      <c r="E822" s="189">
        <v>1</v>
      </c>
      <c r="F822" s="189"/>
      <c r="G822" s="189"/>
      <c r="H822" s="189"/>
      <c r="I822" s="189"/>
      <c r="J822" s="189"/>
      <c r="K822" s="189">
        <f t="shared" si="12"/>
        <v>1</v>
      </c>
      <c r="L822" s="188" t="s">
        <v>106</v>
      </c>
      <c r="M822" s="188" t="s">
        <v>847</v>
      </c>
      <c r="N822" s="188"/>
      <c r="O822" s="190"/>
    </row>
    <row r="823" spans="1:15" s="174" customFormat="1">
      <c r="A823" s="187" t="s">
        <v>3583</v>
      </c>
      <c r="B823" s="188" t="s">
        <v>3584</v>
      </c>
      <c r="C823" s="189">
        <v>1</v>
      </c>
      <c r="D823" s="189"/>
      <c r="E823" s="189"/>
      <c r="F823" s="189">
        <v>1</v>
      </c>
      <c r="G823" s="189"/>
      <c r="H823" s="189"/>
      <c r="I823" s="189"/>
      <c r="J823" s="189"/>
      <c r="K823" s="189">
        <f t="shared" si="12"/>
        <v>2</v>
      </c>
      <c r="L823" s="188" t="s">
        <v>106</v>
      </c>
      <c r="M823" s="188" t="s">
        <v>847</v>
      </c>
      <c r="N823" s="188"/>
      <c r="O823" s="190"/>
    </row>
    <row r="824" spans="1:15" s="174" customFormat="1">
      <c r="A824" s="187" t="s">
        <v>3585</v>
      </c>
      <c r="B824" s="188" t="s">
        <v>3586</v>
      </c>
      <c r="C824" s="189"/>
      <c r="D824" s="189"/>
      <c r="E824" s="189"/>
      <c r="F824" s="189"/>
      <c r="G824" s="189">
        <v>1</v>
      </c>
      <c r="H824" s="189"/>
      <c r="I824" s="189"/>
      <c r="J824" s="189"/>
      <c r="K824" s="189">
        <f t="shared" si="12"/>
        <v>1</v>
      </c>
      <c r="L824" s="188" t="s">
        <v>106</v>
      </c>
      <c r="M824" s="188" t="s">
        <v>847</v>
      </c>
      <c r="N824" s="188"/>
      <c r="O824" s="190"/>
    </row>
    <row r="825" spans="1:15" s="174" customFormat="1">
      <c r="A825" s="187" t="s">
        <v>3587</v>
      </c>
      <c r="B825" s="188" t="s">
        <v>3588</v>
      </c>
      <c r="C825" s="189"/>
      <c r="D825" s="189"/>
      <c r="E825" s="189"/>
      <c r="F825" s="189"/>
      <c r="G825" s="189"/>
      <c r="H825" s="189">
        <v>1</v>
      </c>
      <c r="I825" s="189">
        <v>1</v>
      </c>
      <c r="J825" s="189"/>
      <c r="K825" s="189">
        <f t="shared" si="12"/>
        <v>2</v>
      </c>
      <c r="L825" s="188" t="s">
        <v>106</v>
      </c>
      <c r="M825" s="188" t="s">
        <v>823</v>
      </c>
      <c r="N825" s="188"/>
      <c r="O825" s="190"/>
    </row>
    <row r="826" spans="1:15" s="174" customFormat="1">
      <c r="A826" s="187" t="s">
        <v>3589</v>
      </c>
      <c r="B826" s="188" t="s">
        <v>3590</v>
      </c>
      <c r="C826" s="189"/>
      <c r="D826" s="189"/>
      <c r="E826" s="189"/>
      <c r="F826" s="189"/>
      <c r="G826" s="189">
        <v>1</v>
      </c>
      <c r="H826" s="189"/>
      <c r="I826" s="189"/>
      <c r="J826" s="189">
        <v>1</v>
      </c>
      <c r="K826" s="189">
        <f t="shared" si="12"/>
        <v>2</v>
      </c>
      <c r="L826" s="188" t="s">
        <v>106</v>
      </c>
      <c r="M826" s="188" t="s">
        <v>823</v>
      </c>
      <c r="N826" s="188"/>
      <c r="O826" s="190"/>
    </row>
    <row r="827" spans="1:15" s="174" customFormat="1">
      <c r="A827" s="187" t="s">
        <v>3591</v>
      </c>
      <c r="B827" s="188" t="s">
        <v>3592</v>
      </c>
      <c r="C827" s="189">
        <v>1</v>
      </c>
      <c r="D827" s="189"/>
      <c r="E827" s="189"/>
      <c r="F827" s="189"/>
      <c r="G827" s="189">
        <v>1</v>
      </c>
      <c r="H827" s="189"/>
      <c r="I827" s="189">
        <v>1</v>
      </c>
      <c r="J827" s="189"/>
      <c r="K827" s="189">
        <f t="shared" si="12"/>
        <v>3</v>
      </c>
      <c r="L827" s="188" t="s">
        <v>106</v>
      </c>
      <c r="M827" s="188" t="s">
        <v>885</v>
      </c>
      <c r="N827" s="188"/>
      <c r="O827" s="190"/>
    </row>
    <row r="828" spans="1:15" s="174" customFormat="1">
      <c r="A828" s="187" t="s">
        <v>3593</v>
      </c>
      <c r="B828" s="188" t="s">
        <v>3594</v>
      </c>
      <c r="C828" s="189"/>
      <c r="D828" s="189"/>
      <c r="E828" s="189"/>
      <c r="F828" s="189"/>
      <c r="G828" s="189">
        <v>1</v>
      </c>
      <c r="H828" s="189"/>
      <c r="I828" s="189"/>
      <c r="J828" s="189"/>
      <c r="K828" s="189">
        <f t="shared" si="12"/>
        <v>1</v>
      </c>
      <c r="L828" s="188" t="s">
        <v>3595</v>
      </c>
      <c r="M828" s="188" t="s">
        <v>2387</v>
      </c>
      <c r="N828" s="188" t="s">
        <v>828</v>
      </c>
      <c r="O828" s="190"/>
    </row>
    <row r="829" spans="1:15" s="174" customFormat="1">
      <c r="A829" s="187" t="s">
        <v>3596</v>
      </c>
      <c r="B829" s="188" t="s">
        <v>3597</v>
      </c>
      <c r="C829" s="189">
        <v>1</v>
      </c>
      <c r="D829" s="189"/>
      <c r="E829" s="189"/>
      <c r="F829" s="189"/>
      <c r="G829" s="189"/>
      <c r="H829" s="189">
        <v>1</v>
      </c>
      <c r="I829" s="189">
        <v>1</v>
      </c>
      <c r="J829" s="189"/>
      <c r="K829" s="189">
        <f t="shared" si="12"/>
        <v>3</v>
      </c>
      <c r="L829" s="188" t="s">
        <v>342</v>
      </c>
      <c r="M829" s="188" t="s">
        <v>847</v>
      </c>
      <c r="N829" s="188"/>
      <c r="O829" s="190"/>
    </row>
    <row r="830" spans="1:15" s="174" customFormat="1">
      <c r="A830" s="187" t="s">
        <v>3598</v>
      </c>
      <c r="B830" s="188" t="s">
        <v>3599</v>
      </c>
      <c r="C830" s="189"/>
      <c r="D830" s="189"/>
      <c r="E830" s="189"/>
      <c r="F830" s="189"/>
      <c r="G830" s="189">
        <v>1</v>
      </c>
      <c r="H830" s="189"/>
      <c r="I830" s="189"/>
      <c r="J830" s="189"/>
      <c r="K830" s="189">
        <f t="shared" si="12"/>
        <v>1</v>
      </c>
      <c r="L830" s="188" t="s">
        <v>342</v>
      </c>
      <c r="M830" s="188" t="s">
        <v>816</v>
      </c>
      <c r="N830" s="188"/>
      <c r="O830" s="190"/>
    </row>
    <row r="831" spans="1:15" s="174" customFormat="1">
      <c r="A831" s="187" t="s">
        <v>3600</v>
      </c>
      <c r="B831" s="188" t="s">
        <v>3601</v>
      </c>
      <c r="C831" s="189"/>
      <c r="D831" s="189"/>
      <c r="E831" s="189"/>
      <c r="F831" s="189"/>
      <c r="G831" s="189"/>
      <c r="H831" s="189"/>
      <c r="I831" s="189"/>
      <c r="J831" s="189">
        <v>1</v>
      </c>
      <c r="K831" s="189">
        <f t="shared" si="12"/>
        <v>1</v>
      </c>
      <c r="L831" s="188" t="s">
        <v>342</v>
      </c>
      <c r="M831" s="188" t="s">
        <v>847</v>
      </c>
      <c r="N831" s="188"/>
      <c r="O831" s="190"/>
    </row>
    <row r="832" spans="1:15" s="174" customFormat="1">
      <c r="A832" s="187" t="s">
        <v>3602</v>
      </c>
      <c r="B832" s="188" t="s">
        <v>3603</v>
      </c>
      <c r="C832" s="189">
        <v>1</v>
      </c>
      <c r="D832" s="189"/>
      <c r="E832" s="189"/>
      <c r="F832" s="189"/>
      <c r="G832" s="189">
        <v>1</v>
      </c>
      <c r="H832" s="189"/>
      <c r="I832" s="189"/>
      <c r="J832" s="189">
        <v>1</v>
      </c>
      <c r="K832" s="189">
        <f t="shared" si="12"/>
        <v>3</v>
      </c>
      <c r="L832" s="188" t="s">
        <v>342</v>
      </c>
      <c r="M832" s="188" t="s">
        <v>827</v>
      </c>
      <c r="N832" s="188"/>
      <c r="O832" s="190"/>
    </row>
    <row r="833" spans="1:15" s="174" customFormat="1">
      <c r="A833" s="187" t="s">
        <v>3604</v>
      </c>
      <c r="B833" s="188" t="s">
        <v>3605</v>
      </c>
      <c r="C833" s="189"/>
      <c r="D833" s="189"/>
      <c r="E833" s="189"/>
      <c r="F833" s="189"/>
      <c r="G833" s="189"/>
      <c r="H833" s="189"/>
      <c r="I833" s="189"/>
      <c r="J833" s="189">
        <v>1</v>
      </c>
      <c r="K833" s="189">
        <f t="shared" si="12"/>
        <v>1</v>
      </c>
      <c r="L833" s="188" t="s">
        <v>342</v>
      </c>
      <c r="M833" s="188" t="s">
        <v>885</v>
      </c>
      <c r="N833" s="188"/>
      <c r="O833" s="190"/>
    </row>
    <row r="834" spans="1:15" s="174" customFormat="1">
      <c r="A834" s="187" t="s">
        <v>3606</v>
      </c>
      <c r="B834" s="188" t="s">
        <v>3607</v>
      </c>
      <c r="C834" s="189"/>
      <c r="D834" s="189"/>
      <c r="E834" s="189"/>
      <c r="F834" s="189"/>
      <c r="G834" s="189">
        <v>1</v>
      </c>
      <c r="H834" s="189"/>
      <c r="I834" s="189"/>
      <c r="J834" s="189">
        <v>1</v>
      </c>
      <c r="K834" s="189">
        <f t="shared" si="12"/>
        <v>2</v>
      </c>
      <c r="L834" s="188" t="s">
        <v>342</v>
      </c>
      <c r="M834" s="188" t="s">
        <v>2387</v>
      </c>
      <c r="N834" s="188"/>
      <c r="O834" s="190"/>
    </row>
    <row r="835" spans="1:15" s="174" customFormat="1">
      <c r="A835" s="187" t="s">
        <v>3608</v>
      </c>
      <c r="B835" s="188" t="s">
        <v>3609</v>
      </c>
      <c r="C835" s="189">
        <v>1</v>
      </c>
      <c r="D835" s="189"/>
      <c r="E835" s="189"/>
      <c r="F835" s="189"/>
      <c r="G835" s="189"/>
      <c r="H835" s="189"/>
      <c r="I835" s="189">
        <v>1</v>
      </c>
      <c r="J835" s="189"/>
      <c r="K835" s="189">
        <f t="shared" si="12"/>
        <v>2</v>
      </c>
      <c r="L835" s="188" t="s">
        <v>342</v>
      </c>
      <c r="M835" s="188" t="s">
        <v>823</v>
      </c>
      <c r="N835" s="188"/>
      <c r="O835" s="190"/>
    </row>
    <row r="836" spans="1:15" s="174" customFormat="1">
      <c r="A836" s="187" t="s">
        <v>3610</v>
      </c>
      <c r="B836" s="188" t="s">
        <v>3611</v>
      </c>
      <c r="C836" s="189"/>
      <c r="D836" s="189"/>
      <c r="E836" s="189"/>
      <c r="F836" s="189"/>
      <c r="G836" s="189"/>
      <c r="H836" s="189"/>
      <c r="I836" s="189"/>
      <c r="J836" s="189">
        <v>1</v>
      </c>
      <c r="K836" s="189">
        <f t="shared" si="12"/>
        <v>1</v>
      </c>
      <c r="L836" s="188" t="s">
        <v>342</v>
      </c>
      <c r="M836" s="188" t="s">
        <v>816</v>
      </c>
      <c r="N836" s="188"/>
      <c r="O836" s="190"/>
    </row>
    <row r="837" spans="1:15" s="174" customFormat="1">
      <c r="A837" s="187" t="s">
        <v>3612</v>
      </c>
      <c r="B837" s="188" t="s">
        <v>3613</v>
      </c>
      <c r="C837" s="189"/>
      <c r="D837" s="189"/>
      <c r="E837" s="189"/>
      <c r="F837" s="189"/>
      <c r="G837" s="189"/>
      <c r="H837" s="189"/>
      <c r="I837" s="189">
        <v>1</v>
      </c>
      <c r="J837" s="189"/>
      <c r="K837" s="189">
        <f t="shared" si="12"/>
        <v>1</v>
      </c>
      <c r="L837" s="188" t="s">
        <v>342</v>
      </c>
      <c r="M837" s="188" t="s">
        <v>890</v>
      </c>
      <c r="N837" s="188"/>
      <c r="O837" s="190"/>
    </row>
    <row r="838" spans="1:15" s="174" customFormat="1">
      <c r="A838" s="187" t="s">
        <v>3614</v>
      </c>
      <c r="B838" s="188" t="s">
        <v>3615</v>
      </c>
      <c r="C838" s="189"/>
      <c r="D838" s="189">
        <v>1</v>
      </c>
      <c r="E838" s="189"/>
      <c r="F838" s="189"/>
      <c r="G838" s="189">
        <v>1</v>
      </c>
      <c r="H838" s="189"/>
      <c r="I838" s="189"/>
      <c r="J838" s="189"/>
      <c r="K838" s="189">
        <f t="shared" si="12"/>
        <v>2</v>
      </c>
      <c r="L838" s="188" t="s">
        <v>342</v>
      </c>
      <c r="M838" s="188" t="s">
        <v>816</v>
      </c>
      <c r="N838" s="188"/>
      <c r="O838" s="190"/>
    </row>
    <row r="839" spans="1:15" s="174" customFormat="1">
      <c r="A839" s="187" t="s">
        <v>3616</v>
      </c>
      <c r="B839" s="188" t="s">
        <v>3617</v>
      </c>
      <c r="C839" s="189"/>
      <c r="D839" s="189"/>
      <c r="E839" s="189"/>
      <c r="F839" s="189"/>
      <c r="G839" s="189"/>
      <c r="H839" s="189"/>
      <c r="I839" s="189">
        <v>1</v>
      </c>
      <c r="J839" s="189"/>
      <c r="K839" s="189">
        <f t="shared" si="12"/>
        <v>1</v>
      </c>
      <c r="L839" s="188" t="s">
        <v>342</v>
      </c>
      <c r="M839" s="188" t="s">
        <v>816</v>
      </c>
      <c r="N839" s="188"/>
      <c r="O839" s="190"/>
    </row>
    <row r="840" spans="1:15" s="174" customFormat="1">
      <c r="A840" s="187" t="s">
        <v>3618</v>
      </c>
      <c r="B840" s="188" t="s">
        <v>3619</v>
      </c>
      <c r="C840" s="189"/>
      <c r="D840" s="189"/>
      <c r="E840" s="189">
        <v>1</v>
      </c>
      <c r="F840" s="189"/>
      <c r="G840" s="189"/>
      <c r="H840" s="189"/>
      <c r="I840" s="189"/>
      <c r="J840" s="189"/>
      <c r="K840" s="189">
        <f t="shared" si="12"/>
        <v>1</v>
      </c>
      <c r="L840" s="188" t="s">
        <v>342</v>
      </c>
      <c r="M840" s="188" t="s">
        <v>885</v>
      </c>
      <c r="N840" s="188" t="s">
        <v>903</v>
      </c>
      <c r="O840" s="190"/>
    </row>
    <row r="841" spans="1:15" s="174" customFormat="1">
      <c r="A841" s="187" t="s">
        <v>3620</v>
      </c>
      <c r="B841" s="188" t="s">
        <v>3621</v>
      </c>
      <c r="C841" s="189"/>
      <c r="D841" s="189"/>
      <c r="E841" s="189"/>
      <c r="F841" s="189"/>
      <c r="G841" s="189"/>
      <c r="H841" s="189"/>
      <c r="I841" s="189">
        <v>1</v>
      </c>
      <c r="J841" s="189"/>
      <c r="K841" s="189">
        <f t="shared" ref="K841:K904" si="13">SUM(C841:J841)</f>
        <v>1</v>
      </c>
      <c r="L841" s="188" t="s">
        <v>342</v>
      </c>
      <c r="M841" s="188" t="s">
        <v>816</v>
      </c>
      <c r="N841" s="188"/>
      <c r="O841" s="190"/>
    </row>
    <row r="842" spans="1:15" s="174" customFormat="1">
      <c r="A842" s="187" t="s">
        <v>3622</v>
      </c>
      <c r="B842" s="188" t="s">
        <v>3623</v>
      </c>
      <c r="C842" s="189">
        <v>1</v>
      </c>
      <c r="D842" s="189"/>
      <c r="E842" s="189"/>
      <c r="F842" s="189"/>
      <c r="G842" s="189"/>
      <c r="H842" s="189"/>
      <c r="I842" s="189"/>
      <c r="J842" s="189">
        <v>1</v>
      </c>
      <c r="K842" s="189">
        <f t="shared" si="13"/>
        <v>2</v>
      </c>
      <c r="L842" s="188" t="s">
        <v>342</v>
      </c>
      <c r="M842" s="188" t="s">
        <v>816</v>
      </c>
      <c r="N842" s="188"/>
      <c r="O842" s="190"/>
    </row>
    <row r="843" spans="1:15" s="174" customFormat="1">
      <c r="A843" s="187" t="s">
        <v>3624</v>
      </c>
      <c r="B843" s="188" t="s">
        <v>3625</v>
      </c>
      <c r="C843" s="189">
        <v>1</v>
      </c>
      <c r="D843" s="189"/>
      <c r="E843" s="189"/>
      <c r="F843" s="189"/>
      <c r="G843" s="189"/>
      <c r="H843" s="189"/>
      <c r="I843" s="189"/>
      <c r="J843" s="189"/>
      <c r="K843" s="189">
        <f t="shared" si="13"/>
        <v>1</v>
      </c>
      <c r="L843" s="188" t="s">
        <v>342</v>
      </c>
      <c r="M843" s="188" t="s">
        <v>847</v>
      </c>
      <c r="N843" s="188"/>
      <c r="O843" s="190"/>
    </row>
    <row r="844" spans="1:15" s="174" customFormat="1">
      <c r="A844" s="187" t="s">
        <v>3626</v>
      </c>
      <c r="B844" s="188" t="s">
        <v>3627</v>
      </c>
      <c r="C844" s="189"/>
      <c r="D844" s="189"/>
      <c r="E844" s="189"/>
      <c r="F844" s="189"/>
      <c r="G844" s="189">
        <v>1</v>
      </c>
      <c r="H844" s="189"/>
      <c r="I844" s="189"/>
      <c r="J844" s="189">
        <v>1</v>
      </c>
      <c r="K844" s="189">
        <f t="shared" si="13"/>
        <v>2</v>
      </c>
      <c r="L844" s="188" t="s">
        <v>342</v>
      </c>
      <c r="M844" s="188" t="s">
        <v>2217</v>
      </c>
      <c r="N844" s="188"/>
      <c r="O844" s="190"/>
    </row>
    <row r="845" spans="1:15" s="174" customFormat="1">
      <c r="A845" s="187" t="s">
        <v>3628</v>
      </c>
      <c r="B845" s="188" t="s">
        <v>3629</v>
      </c>
      <c r="C845" s="189">
        <v>1</v>
      </c>
      <c r="D845" s="189"/>
      <c r="E845" s="189"/>
      <c r="F845" s="189"/>
      <c r="G845" s="189"/>
      <c r="H845" s="189"/>
      <c r="I845" s="189">
        <v>1</v>
      </c>
      <c r="J845" s="189"/>
      <c r="K845" s="189">
        <f t="shared" si="13"/>
        <v>2</v>
      </c>
      <c r="L845" s="188" t="s">
        <v>342</v>
      </c>
      <c r="M845" s="188" t="s">
        <v>847</v>
      </c>
      <c r="N845" s="188"/>
      <c r="O845" s="190"/>
    </row>
    <row r="846" spans="1:15" s="174" customFormat="1">
      <c r="A846" s="187" t="s">
        <v>3630</v>
      </c>
      <c r="B846" s="188" t="s">
        <v>3631</v>
      </c>
      <c r="C846" s="189"/>
      <c r="D846" s="189"/>
      <c r="E846" s="189"/>
      <c r="F846" s="189"/>
      <c r="G846" s="189">
        <v>1</v>
      </c>
      <c r="H846" s="189"/>
      <c r="I846" s="189"/>
      <c r="J846" s="189"/>
      <c r="K846" s="189">
        <f t="shared" si="13"/>
        <v>1</v>
      </c>
      <c r="L846" s="188" t="s">
        <v>342</v>
      </c>
      <c r="M846" s="188" t="s">
        <v>816</v>
      </c>
      <c r="N846" s="188"/>
      <c r="O846" s="190"/>
    </row>
    <row r="847" spans="1:15" s="174" customFormat="1">
      <c r="A847" s="187" t="s">
        <v>3632</v>
      </c>
      <c r="B847" s="188" t="s">
        <v>3633</v>
      </c>
      <c r="C847" s="189"/>
      <c r="D847" s="189">
        <v>1</v>
      </c>
      <c r="E847" s="189"/>
      <c r="F847" s="189"/>
      <c r="G847" s="189"/>
      <c r="H847" s="189"/>
      <c r="I847" s="189"/>
      <c r="J847" s="189">
        <v>1</v>
      </c>
      <c r="K847" s="189">
        <f t="shared" si="13"/>
        <v>2</v>
      </c>
      <c r="L847" s="188" t="s">
        <v>342</v>
      </c>
      <c r="M847" s="188" t="s">
        <v>847</v>
      </c>
      <c r="N847" s="188"/>
      <c r="O847" s="190"/>
    </row>
    <row r="848" spans="1:15" s="174" customFormat="1">
      <c r="A848" s="187" t="s">
        <v>3634</v>
      </c>
      <c r="B848" s="188" t="s">
        <v>3635</v>
      </c>
      <c r="C848" s="189"/>
      <c r="D848" s="189">
        <v>1</v>
      </c>
      <c r="E848" s="189"/>
      <c r="F848" s="189"/>
      <c r="G848" s="189"/>
      <c r="H848" s="189"/>
      <c r="I848" s="189"/>
      <c r="J848" s="189"/>
      <c r="K848" s="189">
        <f t="shared" si="13"/>
        <v>1</v>
      </c>
      <c r="L848" s="188" t="s">
        <v>342</v>
      </c>
      <c r="M848" s="188" t="s">
        <v>816</v>
      </c>
      <c r="N848" s="188"/>
      <c r="O848" s="190"/>
    </row>
    <row r="849" spans="1:15" s="174" customFormat="1">
      <c r="A849" s="187" t="s">
        <v>3636</v>
      </c>
      <c r="B849" s="188" t="s">
        <v>3637</v>
      </c>
      <c r="C849" s="189"/>
      <c r="D849" s="189"/>
      <c r="E849" s="189"/>
      <c r="F849" s="189"/>
      <c r="G849" s="189">
        <v>1</v>
      </c>
      <c r="H849" s="189"/>
      <c r="I849" s="189"/>
      <c r="J849" s="189">
        <v>1</v>
      </c>
      <c r="K849" s="189">
        <f t="shared" si="13"/>
        <v>2</v>
      </c>
      <c r="L849" s="188" t="s">
        <v>342</v>
      </c>
      <c r="M849" s="188" t="s">
        <v>816</v>
      </c>
      <c r="N849" s="188"/>
      <c r="O849" s="190"/>
    </row>
    <row r="850" spans="1:15" s="174" customFormat="1">
      <c r="A850" s="187" t="s">
        <v>3638</v>
      </c>
      <c r="B850" s="188" t="s">
        <v>3639</v>
      </c>
      <c r="C850" s="189"/>
      <c r="D850" s="189"/>
      <c r="E850" s="189"/>
      <c r="F850" s="189"/>
      <c r="G850" s="189">
        <v>1</v>
      </c>
      <c r="H850" s="189"/>
      <c r="I850" s="189"/>
      <c r="J850" s="189">
        <v>1</v>
      </c>
      <c r="K850" s="189">
        <f t="shared" si="13"/>
        <v>2</v>
      </c>
      <c r="L850" s="188" t="s">
        <v>342</v>
      </c>
      <c r="M850" s="188" t="s">
        <v>1657</v>
      </c>
      <c r="N850" s="188"/>
      <c r="O850" s="190"/>
    </row>
    <row r="851" spans="1:15" s="174" customFormat="1">
      <c r="A851" s="187" t="s">
        <v>3640</v>
      </c>
      <c r="B851" s="188" t="s">
        <v>3641</v>
      </c>
      <c r="C851" s="189">
        <v>1</v>
      </c>
      <c r="D851" s="189"/>
      <c r="E851" s="189"/>
      <c r="F851" s="189"/>
      <c r="G851" s="189"/>
      <c r="H851" s="189"/>
      <c r="I851" s="189"/>
      <c r="J851" s="189">
        <v>1</v>
      </c>
      <c r="K851" s="189">
        <f t="shared" si="13"/>
        <v>2</v>
      </c>
      <c r="L851" s="188" t="s">
        <v>342</v>
      </c>
      <c r="M851" s="188" t="s">
        <v>885</v>
      </c>
      <c r="N851" s="188" t="s">
        <v>903</v>
      </c>
      <c r="O851" s="190"/>
    </row>
    <row r="852" spans="1:15" s="174" customFormat="1">
      <c r="A852" s="187" t="s">
        <v>3642</v>
      </c>
      <c r="B852" s="188" t="s">
        <v>3643</v>
      </c>
      <c r="C852" s="189"/>
      <c r="D852" s="189">
        <v>1</v>
      </c>
      <c r="E852" s="189"/>
      <c r="F852" s="189"/>
      <c r="G852" s="189">
        <v>1</v>
      </c>
      <c r="H852" s="189"/>
      <c r="I852" s="189"/>
      <c r="J852" s="189"/>
      <c r="K852" s="189">
        <f t="shared" si="13"/>
        <v>2</v>
      </c>
      <c r="L852" s="188" t="s">
        <v>342</v>
      </c>
      <c r="M852" s="188" t="s">
        <v>847</v>
      </c>
      <c r="N852" s="188"/>
      <c r="O852" s="190"/>
    </row>
    <row r="853" spans="1:15" s="174" customFormat="1">
      <c r="A853" s="187" t="s">
        <v>3644</v>
      </c>
      <c r="B853" s="188" t="s">
        <v>3645</v>
      </c>
      <c r="C853" s="189"/>
      <c r="D853" s="189"/>
      <c r="E853" s="189"/>
      <c r="F853" s="189"/>
      <c r="G853" s="189">
        <v>1</v>
      </c>
      <c r="H853" s="189"/>
      <c r="I853" s="189">
        <v>1</v>
      </c>
      <c r="J853" s="189"/>
      <c r="K853" s="189">
        <f t="shared" si="13"/>
        <v>2</v>
      </c>
      <c r="L853" s="188" t="s">
        <v>342</v>
      </c>
      <c r="M853" s="188" t="s">
        <v>847</v>
      </c>
      <c r="N853" s="188"/>
      <c r="O853" s="190"/>
    </row>
    <row r="854" spans="1:15" s="174" customFormat="1">
      <c r="A854" s="187" t="s">
        <v>3646</v>
      </c>
      <c r="B854" s="188" t="s">
        <v>3647</v>
      </c>
      <c r="C854" s="189">
        <v>1</v>
      </c>
      <c r="D854" s="189"/>
      <c r="E854" s="189"/>
      <c r="F854" s="189"/>
      <c r="G854" s="189"/>
      <c r="H854" s="189">
        <v>1</v>
      </c>
      <c r="I854" s="189">
        <v>1</v>
      </c>
      <c r="J854" s="189"/>
      <c r="K854" s="189">
        <f t="shared" si="13"/>
        <v>3</v>
      </c>
      <c r="L854" s="188" t="s">
        <v>342</v>
      </c>
      <c r="M854" s="188" t="s">
        <v>847</v>
      </c>
      <c r="N854" s="188"/>
      <c r="O854" s="190"/>
    </row>
    <row r="855" spans="1:15" s="174" customFormat="1">
      <c r="A855" s="187" t="s">
        <v>3648</v>
      </c>
      <c r="B855" s="188" t="s">
        <v>3649</v>
      </c>
      <c r="C855" s="189">
        <v>1</v>
      </c>
      <c r="D855" s="189"/>
      <c r="E855" s="189"/>
      <c r="F855" s="189"/>
      <c r="G855" s="189"/>
      <c r="H855" s="189"/>
      <c r="I855" s="189"/>
      <c r="J855" s="189"/>
      <c r="K855" s="189">
        <f t="shared" si="13"/>
        <v>1</v>
      </c>
      <c r="L855" s="188" t="s">
        <v>342</v>
      </c>
      <c r="M855" s="188" t="s">
        <v>816</v>
      </c>
      <c r="N855" s="188"/>
      <c r="O855" s="190"/>
    </row>
    <row r="856" spans="1:15" s="174" customFormat="1">
      <c r="A856" s="187" t="s">
        <v>3650</v>
      </c>
      <c r="B856" s="188" t="s">
        <v>3651</v>
      </c>
      <c r="C856" s="189">
        <v>1</v>
      </c>
      <c r="D856" s="189"/>
      <c r="E856" s="189"/>
      <c r="F856" s="189"/>
      <c r="G856" s="189"/>
      <c r="H856" s="189"/>
      <c r="I856" s="189"/>
      <c r="J856" s="189">
        <v>1</v>
      </c>
      <c r="K856" s="189">
        <f t="shared" si="13"/>
        <v>2</v>
      </c>
      <c r="L856" s="188" t="s">
        <v>342</v>
      </c>
      <c r="M856" s="188" t="s">
        <v>823</v>
      </c>
      <c r="N856" s="188"/>
      <c r="O856" s="190"/>
    </row>
    <row r="857" spans="1:15" s="174" customFormat="1">
      <c r="A857" s="187" t="s">
        <v>3652</v>
      </c>
      <c r="B857" s="188" t="s">
        <v>3653</v>
      </c>
      <c r="C857" s="189"/>
      <c r="D857" s="189"/>
      <c r="E857" s="189"/>
      <c r="F857" s="189"/>
      <c r="G857" s="189">
        <v>1</v>
      </c>
      <c r="H857" s="189"/>
      <c r="I857" s="189"/>
      <c r="J857" s="189">
        <v>1</v>
      </c>
      <c r="K857" s="189">
        <f t="shared" si="13"/>
        <v>2</v>
      </c>
      <c r="L857" s="188" t="s">
        <v>342</v>
      </c>
      <c r="M857" s="188" t="s">
        <v>885</v>
      </c>
      <c r="N857" s="188"/>
      <c r="O857" s="190"/>
    </row>
    <row r="858" spans="1:15" s="174" customFormat="1">
      <c r="A858" s="187" t="s">
        <v>3654</v>
      </c>
      <c r="B858" s="188" t="s">
        <v>3655</v>
      </c>
      <c r="C858" s="189"/>
      <c r="D858" s="189"/>
      <c r="E858" s="189"/>
      <c r="F858" s="189"/>
      <c r="G858" s="189">
        <v>1</v>
      </c>
      <c r="H858" s="189"/>
      <c r="I858" s="189"/>
      <c r="J858" s="189"/>
      <c r="K858" s="189">
        <f t="shared" si="13"/>
        <v>1</v>
      </c>
      <c r="L858" s="188" t="s">
        <v>342</v>
      </c>
      <c r="M858" s="188" t="s">
        <v>1981</v>
      </c>
      <c r="N858" s="188"/>
      <c r="O858" s="190"/>
    </row>
    <row r="859" spans="1:15" s="174" customFormat="1">
      <c r="A859" s="187" t="s">
        <v>3656</v>
      </c>
      <c r="B859" s="188" t="s">
        <v>3657</v>
      </c>
      <c r="C859" s="189">
        <v>1</v>
      </c>
      <c r="D859" s="189"/>
      <c r="E859" s="189"/>
      <c r="F859" s="189"/>
      <c r="G859" s="189">
        <v>1</v>
      </c>
      <c r="H859" s="189"/>
      <c r="I859" s="189"/>
      <c r="J859" s="189"/>
      <c r="K859" s="189">
        <f t="shared" si="13"/>
        <v>2</v>
      </c>
      <c r="L859" s="188" t="s">
        <v>342</v>
      </c>
      <c r="M859" s="188" t="s">
        <v>833</v>
      </c>
      <c r="N859" s="188"/>
      <c r="O859" s="190"/>
    </row>
    <row r="860" spans="1:15" s="174" customFormat="1">
      <c r="A860" s="187" t="s">
        <v>3658</v>
      </c>
      <c r="B860" s="188" t="s">
        <v>3659</v>
      </c>
      <c r="C860" s="189"/>
      <c r="D860" s="189"/>
      <c r="E860" s="189"/>
      <c r="F860" s="189"/>
      <c r="G860" s="189"/>
      <c r="H860" s="189"/>
      <c r="I860" s="189"/>
      <c r="J860" s="189">
        <v>1</v>
      </c>
      <c r="K860" s="189">
        <f t="shared" si="13"/>
        <v>1</v>
      </c>
      <c r="L860" s="188" t="s">
        <v>342</v>
      </c>
      <c r="M860" s="188" t="s">
        <v>1981</v>
      </c>
      <c r="N860" s="188"/>
      <c r="O860" s="190"/>
    </row>
    <row r="861" spans="1:15" s="174" customFormat="1">
      <c r="A861" s="187" t="s">
        <v>3660</v>
      </c>
      <c r="B861" s="188" t="s">
        <v>3661</v>
      </c>
      <c r="C861" s="189"/>
      <c r="D861" s="189"/>
      <c r="E861" s="189"/>
      <c r="F861" s="189"/>
      <c r="G861" s="189"/>
      <c r="H861" s="189">
        <v>1</v>
      </c>
      <c r="I861" s="189"/>
      <c r="J861" s="189"/>
      <c r="K861" s="189">
        <f t="shared" si="13"/>
        <v>1</v>
      </c>
      <c r="L861" s="188" t="s">
        <v>342</v>
      </c>
      <c r="M861" s="188" t="s">
        <v>823</v>
      </c>
      <c r="N861" s="188"/>
      <c r="O861" s="190"/>
    </row>
    <row r="862" spans="1:15" s="174" customFormat="1">
      <c r="A862" s="187" t="s">
        <v>3662</v>
      </c>
      <c r="B862" s="188" t="s">
        <v>3663</v>
      </c>
      <c r="C862" s="189"/>
      <c r="D862" s="189"/>
      <c r="E862" s="189"/>
      <c r="F862" s="189"/>
      <c r="G862" s="189"/>
      <c r="H862" s="189"/>
      <c r="I862" s="189"/>
      <c r="J862" s="189">
        <v>1</v>
      </c>
      <c r="K862" s="189">
        <f t="shared" si="13"/>
        <v>1</v>
      </c>
      <c r="L862" s="188" t="s">
        <v>342</v>
      </c>
      <c r="M862" s="188" t="s">
        <v>847</v>
      </c>
      <c r="N862" s="188"/>
      <c r="O862" s="190"/>
    </row>
    <row r="863" spans="1:15" s="174" customFormat="1">
      <c r="A863" s="187" t="s">
        <v>3664</v>
      </c>
      <c r="B863" s="188" t="s">
        <v>3665</v>
      </c>
      <c r="C863" s="189"/>
      <c r="D863" s="189"/>
      <c r="E863" s="189"/>
      <c r="F863" s="189"/>
      <c r="G863" s="189"/>
      <c r="H863" s="189"/>
      <c r="I863" s="189"/>
      <c r="J863" s="189">
        <v>1</v>
      </c>
      <c r="K863" s="189">
        <f t="shared" si="13"/>
        <v>1</v>
      </c>
      <c r="L863" s="188" t="s">
        <v>342</v>
      </c>
      <c r="M863" s="188" t="s">
        <v>1981</v>
      </c>
      <c r="N863" s="188"/>
      <c r="O863" s="190"/>
    </row>
    <row r="864" spans="1:15" s="174" customFormat="1">
      <c r="A864" s="187" t="s">
        <v>3666</v>
      </c>
      <c r="B864" s="188" t="s">
        <v>3667</v>
      </c>
      <c r="C864" s="189"/>
      <c r="D864" s="189"/>
      <c r="E864" s="189"/>
      <c r="F864" s="189"/>
      <c r="G864" s="189"/>
      <c r="H864" s="189"/>
      <c r="I864" s="189">
        <v>1</v>
      </c>
      <c r="J864" s="189"/>
      <c r="K864" s="189">
        <f t="shared" si="13"/>
        <v>1</v>
      </c>
      <c r="L864" s="188" t="s">
        <v>342</v>
      </c>
      <c r="M864" s="188" t="s">
        <v>844</v>
      </c>
      <c r="N864" s="188"/>
      <c r="O864" s="190"/>
    </row>
    <row r="865" spans="1:15" s="174" customFormat="1">
      <c r="A865" s="187" t="s">
        <v>3668</v>
      </c>
      <c r="B865" s="188" t="s">
        <v>3667</v>
      </c>
      <c r="C865" s="189"/>
      <c r="D865" s="189"/>
      <c r="E865" s="189"/>
      <c r="F865" s="189"/>
      <c r="G865" s="189"/>
      <c r="H865" s="189"/>
      <c r="I865" s="189">
        <v>1</v>
      </c>
      <c r="J865" s="189"/>
      <c r="K865" s="189">
        <f t="shared" si="13"/>
        <v>1</v>
      </c>
      <c r="L865" s="188" t="s">
        <v>342</v>
      </c>
      <c r="M865" s="188" t="s">
        <v>1568</v>
      </c>
      <c r="N865" s="188"/>
      <c r="O865" s="190"/>
    </row>
    <row r="866" spans="1:15" s="174" customFormat="1">
      <c r="A866" s="187" t="s">
        <v>3669</v>
      </c>
      <c r="B866" s="188" t="s">
        <v>3670</v>
      </c>
      <c r="C866" s="189"/>
      <c r="D866" s="189"/>
      <c r="E866" s="189"/>
      <c r="F866" s="189"/>
      <c r="G866" s="189">
        <v>1</v>
      </c>
      <c r="H866" s="189"/>
      <c r="I866" s="189">
        <v>1</v>
      </c>
      <c r="J866" s="189"/>
      <c r="K866" s="189">
        <f t="shared" si="13"/>
        <v>2</v>
      </c>
      <c r="L866" s="188" t="s">
        <v>342</v>
      </c>
      <c r="M866" s="188" t="s">
        <v>820</v>
      </c>
      <c r="N866" s="188"/>
      <c r="O866" s="190"/>
    </row>
    <row r="867" spans="1:15" s="174" customFormat="1">
      <c r="A867" s="187" t="s">
        <v>3671</v>
      </c>
      <c r="B867" s="188" t="s">
        <v>3672</v>
      </c>
      <c r="C867" s="189"/>
      <c r="D867" s="189"/>
      <c r="E867" s="189"/>
      <c r="F867" s="189"/>
      <c r="G867" s="189"/>
      <c r="H867" s="189"/>
      <c r="I867" s="189">
        <v>1</v>
      </c>
      <c r="J867" s="189"/>
      <c r="K867" s="189">
        <f t="shared" si="13"/>
        <v>1</v>
      </c>
      <c r="L867" s="188" t="s">
        <v>342</v>
      </c>
      <c r="M867" s="188" t="s">
        <v>823</v>
      </c>
      <c r="N867" s="188"/>
      <c r="O867" s="190"/>
    </row>
    <row r="868" spans="1:15" s="174" customFormat="1">
      <c r="A868" s="187" t="s">
        <v>3673</v>
      </c>
      <c r="B868" s="188" t="s">
        <v>3674</v>
      </c>
      <c r="C868" s="189">
        <v>1</v>
      </c>
      <c r="D868" s="189"/>
      <c r="E868" s="189"/>
      <c r="F868" s="189"/>
      <c r="G868" s="189"/>
      <c r="H868" s="189"/>
      <c r="I868" s="189"/>
      <c r="J868" s="189">
        <v>1</v>
      </c>
      <c r="K868" s="189">
        <f t="shared" si="13"/>
        <v>2</v>
      </c>
      <c r="L868" s="188" t="s">
        <v>342</v>
      </c>
      <c r="M868" s="188" t="s">
        <v>2106</v>
      </c>
      <c r="N868" s="188"/>
      <c r="O868" s="190"/>
    </row>
    <row r="869" spans="1:15" s="174" customFormat="1">
      <c r="A869" s="187" t="s">
        <v>3675</v>
      </c>
      <c r="B869" s="188" t="s">
        <v>3676</v>
      </c>
      <c r="C869" s="189"/>
      <c r="D869" s="189"/>
      <c r="E869" s="189"/>
      <c r="F869" s="189"/>
      <c r="G869" s="189">
        <v>1</v>
      </c>
      <c r="H869" s="189"/>
      <c r="I869" s="189"/>
      <c r="J869" s="189"/>
      <c r="K869" s="189">
        <f t="shared" si="13"/>
        <v>1</v>
      </c>
      <c r="L869" s="188" t="s">
        <v>342</v>
      </c>
      <c r="M869" s="188" t="s">
        <v>847</v>
      </c>
      <c r="N869" s="188"/>
      <c r="O869" s="190"/>
    </row>
    <row r="870" spans="1:15" s="174" customFormat="1">
      <c r="A870" s="187" t="s">
        <v>3677</v>
      </c>
      <c r="B870" s="188" t="s">
        <v>3678</v>
      </c>
      <c r="C870" s="189"/>
      <c r="D870" s="189"/>
      <c r="E870" s="189"/>
      <c r="F870" s="189"/>
      <c r="G870" s="189"/>
      <c r="H870" s="189"/>
      <c r="I870" s="189">
        <v>1</v>
      </c>
      <c r="J870" s="189"/>
      <c r="K870" s="189">
        <f t="shared" si="13"/>
        <v>1</v>
      </c>
      <c r="L870" s="188" t="s">
        <v>342</v>
      </c>
      <c r="M870" s="188" t="s">
        <v>1037</v>
      </c>
      <c r="N870" s="188"/>
      <c r="O870" s="190"/>
    </row>
    <row r="871" spans="1:15" s="174" customFormat="1">
      <c r="A871" s="187" t="s">
        <v>3679</v>
      </c>
      <c r="B871" s="188" t="s">
        <v>3680</v>
      </c>
      <c r="C871" s="189">
        <v>1</v>
      </c>
      <c r="D871" s="189"/>
      <c r="E871" s="189"/>
      <c r="F871" s="189">
        <v>1</v>
      </c>
      <c r="G871" s="189"/>
      <c r="H871" s="189"/>
      <c r="I871" s="189"/>
      <c r="J871" s="189"/>
      <c r="K871" s="189">
        <f t="shared" si="13"/>
        <v>2</v>
      </c>
      <c r="L871" s="188" t="s">
        <v>342</v>
      </c>
      <c r="M871" s="188" t="s">
        <v>816</v>
      </c>
      <c r="N871" s="188"/>
      <c r="O871" s="190"/>
    </row>
    <row r="872" spans="1:15" s="174" customFormat="1">
      <c r="A872" s="187" t="s">
        <v>3681</v>
      </c>
      <c r="B872" s="188" t="s">
        <v>3682</v>
      </c>
      <c r="C872" s="189"/>
      <c r="D872" s="189"/>
      <c r="E872" s="189"/>
      <c r="F872" s="189"/>
      <c r="G872" s="189">
        <v>1</v>
      </c>
      <c r="H872" s="189"/>
      <c r="I872" s="189"/>
      <c r="J872" s="189">
        <v>1</v>
      </c>
      <c r="K872" s="189">
        <f t="shared" si="13"/>
        <v>2</v>
      </c>
      <c r="L872" s="188" t="s">
        <v>342</v>
      </c>
      <c r="M872" s="188" t="s">
        <v>2217</v>
      </c>
      <c r="N872" s="188"/>
      <c r="O872" s="190"/>
    </row>
    <row r="873" spans="1:15" s="174" customFormat="1">
      <c r="A873" s="187" t="s">
        <v>3683</v>
      </c>
      <c r="B873" s="188" t="s">
        <v>3684</v>
      </c>
      <c r="C873" s="189">
        <v>1</v>
      </c>
      <c r="D873" s="189"/>
      <c r="E873" s="189"/>
      <c r="F873" s="189"/>
      <c r="G873" s="189">
        <v>1</v>
      </c>
      <c r="H873" s="189"/>
      <c r="I873" s="189"/>
      <c r="J873" s="189"/>
      <c r="K873" s="189">
        <f t="shared" si="13"/>
        <v>2</v>
      </c>
      <c r="L873" s="188" t="s">
        <v>342</v>
      </c>
      <c r="M873" s="188" t="s">
        <v>890</v>
      </c>
      <c r="N873" s="188"/>
      <c r="O873" s="190"/>
    </row>
    <row r="874" spans="1:15" s="174" customFormat="1">
      <c r="A874" s="187" t="s">
        <v>3685</v>
      </c>
      <c r="B874" s="188" t="s">
        <v>3686</v>
      </c>
      <c r="C874" s="189">
        <v>1</v>
      </c>
      <c r="D874" s="189"/>
      <c r="E874" s="189"/>
      <c r="F874" s="189"/>
      <c r="G874" s="189"/>
      <c r="H874" s="189"/>
      <c r="I874" s="189"/>
      <c r="J874" s="189"/>
      <c r="K874" s="189">
        <f t="shared" si="13"/>
        <v>1</v>
      </c>
      <c r="L874" s="188" t="s">
        <v>342</v>
      </c>
      <c r="M874" s="188" t="s">
        <v>816</v>
      </c>
      <c r="N874" s="188"/>
      <c r="O874" s="190"/>
    </row>
    <row r="875" spans="1:15" s="174" customFormat="1">
      <c r="A875" s="187" t="s">
        <v>3687</v>
      </c>
      <c r="B875" s="188" t="s">
        <v>3688</v>
      </c>
      <c r="C875" s="189"/>
      <c r="D875" s="189"/>
      <c r="E875" s="189"/>
      <c r="F875" s="189"/>
      <c r="G875" s="189">
        <v>1</v>
      </c>
      <c r="H875" s="189"/>
      <c r="I875" s="189"/>
      <c r="J875" s="189"/>
      <c r="K875" s="189">
        <f t="shared" si="13"/>
        <v>1</v>
      </c>
      <c r="L875" s="188" t="s">
        <v>342</v>
      </c>
      <c r="M875" s="188" t="s">
        <v>816</v>
      </c>
      <c r="N875" s="188"/>
      <c r="O875" s="190"/>
    </row>
    <row r="876" spans="1:15" s="174" customFormat="1">
      <c r="A876" s="187" t="s">
        <v>3689</v>
      </c>
      <c r="B876" s="188" t="s">
        <v>3690</v>
      </c>
      <c r="C876" s="189"/>
      <c r="D876" s="189"/>
      <c r="E876" s="189"/>
      <c r="F876" s="189"/>
      <c r="G876" s="189">
        <v>1</v>
      </c>
      <c r="H876" s="189"/>
      <c r="I876" s="189">
        <v>1</v>
      </c>
      <c r="J876" s="189"/>
      <c r="K876" s="189">
        <f t="shared" si="13"/>
        <v>2</v>
      </c>
      <c r="L876" s="188" t="s">
        <v>342</v>
      </c>
      <c r="M876" s="188" t="s">
        <v>861</v>
      </c>
      <c r="N876" s="188"/>
      <c r="O876" s="190"/>
    </row>
    <row r="877" spans="1:15" s="174" customFormat="1">
      <c r="A877" s="187" t="s">
        <v>3691</v>
      </c>
      <c r="B877" s="188" t="s">
        <v>3692</v>
      </c>
      <c r="C877" s="189"/>
      <c r="D877" s="189"/>
      <c r="E877" s="189"/>
      <c r="F877" s="189"/>
      <c r="G877" s="189"/>
      <c r="H877" s="189"/>
      <c r="I877" s="189">
        <v>1</v>
      </c>
      <c r="J877" s="189"/>
      <c r="K877" s="189">
        <f t="shared" si="13"/>
        <v>1</v>
      </c>
      <c r="L877" s="188" t="s">
        <v>342</v>
      </c>
      <c r="M877" s="188" t="s">
        <v>820</v>
      </c>
      <c r="N877" s="188"/>
      <c r="O877" s="190"/>
    </row>
    <row r="878" spans="1:15" s="174" customFormat="1">
      <c r="A878" s="187" t="s">
        <v>3693</v>
      </c>
      <c r="B878" s="188" t="s">
        <v>3694</v>
      </c>
      <c r="C878" s="189"/>
      <c r="D878" s="189"/>
      <c r="E878" s="189"/>
      <c r="F878" s="189"/>
      <c r="G878" s="189"/>
      <c r="H878" s="189"/>
      <c r="I878" s="189">
        <v>1</v>
      </c>
      <c r="J878" s="189"/>
      <c r="K878" s="189">
        <f t="shared" si="13"/>
        <v>1</v>
      </c>
      <c r="L878" s="188" t="s">
        <v>342</v>
      </c>
      <c r="M878" s="188" t="s">
        <v>816</v>
      </c>
      <c r="N878" s="188" t="s">
        <v>828</v>
      </c>
      <c r="O878" s="190"/>
    </row>
    <row r="879" spans="1:15" s="174" customFormat="1">
      <c r="A879" s="187" t="s">
        <v>3695</v>
      </c>
      <c r="B879" s="188" t="s">
        <v>3696</v>
      </c>
      <c r="C879" s="189"/>
      <c r="D879" s="189"/>
      <c r="E879" s="189"/>
      <c r="F879" s="189"/>
      <c r="G879" s="189">
        <v>1</v>
      </c>
      <c r="H879" s="189"/>
      <c r="I879" s="189"/>
      <c r="J879" s="189">
        <v>1</v>
      </c>
      <c r="K879" s="189">
        <f t="shared" si="13"/>
        <v>2</v>
      </c>
      <c r="L879" s="188" t="s">
        <v>342</v>
      </c>
      <c r="M879" s="188" t="s">
        <v>833</v>
      </c>
      <c r="N879" s="188"/>
      <c r="O879" s="190"/>
    </row>
    <row r="880" spans="1:15" s="174" customFormat="1">
      <c r="A880" s="187" t="s">
        <v>3697</v>
      </c>
      <c r="B880" s="188" t="s">
        <v>3698</v>
      </c>
      <c r="C880" s="189">
        <v>1</v>
      </c>
      <c r="D880" s="189"/>
      <c r="E880" s="189"/>
      <c r="F880" s="189"/>
      <c r="G880" s="189"/>
      <c r="H880" s="189"/>
      <c r="I880" s="189"/>
      <c r="J880" s="189">
        <v>1</v>
      </c>
      <c r="K880" s="189">
        <f t="shared" si="13"/>
        <v>2</v>
      </c>
      <c r="L880" s="188" t="s">
        <v>342</v>
      </c>
      <c r="M880" s="188" t="s">
        <v>823</v>
      </c>
      <c r="N880" s="188"/>
      <c r="O880" s="190"/>
    </row>
    <row r="881" spans="1:15" s="174" customFormat="1">
      <c r="A881" s="187" t="s">
        <v>3699</v>
      </c>
      <c r="B881" s="188" t="s">
        <v>3700</v>
      </c>
      <c r="C881" s="189">
        <v>1</v>
      </c>
      <c r="D881" s="189"/>
      <c r="E881" s="189"/>
      <c r="F881" s="189"/>
      <c r="G881" s="189"/>
      <c r="H881" s="189"/>
      <c r="I881" s="189"/>
      <c r="J881" s="189"/>
      <c r="K881" s="189">
        <f t="shared" si="13"/>
        <v>1</v>
      </c>
      <c r="L881" s="188" t="s">
        <v>342</v>
      </c>
      <c r="M881" s="188" t="s">
        <v>847</v>
      </c>
      <c r="N881" s="188"/>
      <c r="O881" s="190"/>
    </row>
    <row r="882" spans="1:15" s="174" customFormat="1">
      <c r="A882" s="187" t="s">
        <v>3701</v>
      </c>
      <c r="B882" s="188" t="s">
        <v>3702</v>
      </c>
      <c r="C882" s="189">
        <v>1</v>
      </c>
      <c r="D882" s="189">
        <v>1</v>
      </c>
      <c r="E882" s="189"/>
      <c r="F882" s="189"/>
      <c r="G882" s="189"/>
      <c r="H882" s="189"/>
      <c r="I882" s="189"/>
      <c r="J882" s="189">
        <v>1</v>
      </c>
      <c r="K882" s="189">
        <f t="shared" si="13"/>
        <v>3</v>
      </c>
      <c r="L882" s="188" t="s">
        <v>342</v>
      </c>
      <c r="M882" s="188" t="s">
        <v>847</v>
      </c>
      <c r="N882" s="188"/>
      <c r="O882" s="190"/>
    </row>
    <row r="883" spans="1:15" s="174" customFormat="1">
      <c r="A883" s="187" t="s">
        <v>3703</v>
      </c>
      <c r="B883" s="188" t="s">
        <v>3704</v>
      </c>
      <c r="C883" s="189"/>
      <c r="D883" s="189"/>
      <c r="E883" s="189"/>
      <c r="F883" s="189"/>
      <c r="G883" s="189">
        <v>1</v>
      </c>
      <c r="H883" s="189"/>
      <c r="I883" s="189"/>
      <c r="J883" s="189"/>
      <c r="K883" s="189">
        <f t="shared" si="13"/>
        <v>1</v>
      </c>
      <c r="L883" s="188" t="s">
        <v>342</v>
      </c>
      <c r="M883" s="188" t="s">
        <v>1981</v>
      </c>
      <c r="N883" s="188"/>
      <c r="O883" s="190"/>
    </row>
    <row r="884" spans="1:15" s="174" customFormat="1">
      <c r="A884" s="187" t="s">
        <v>3705</v>
      </c>
      <c r="B884" s="188" t="s">
        <v>3706</v>
      </c>
      <c r="C884" s="189"/>
      <c r="D884" s="189"/>
      <c r="E884" s="189"/>
      <c r="F884" s="189"/>
      <c r="G884" s="189"/>
      <c r="H884" s="189"/>
      <c r="I884" s="189"/>
      <c r="J884" s="189">
        <v>1</v>
      </c>
      <c r="K884" s="189">
        <f t="shared" si="13"/>
        <v>1</v>
      </c>
      <c r="L884" s="188" t="s">
        <v>342</v>
      </c>
      <c r="M884" s="188" t="s">
        <v>827</v>
      </c>
      <c r="N884" s="188"/>
      <c r="O884" s="190"/>
    </row>
    <row r="885" spans="1:15" s="174" customFormat="1">
      <c r="A885" s="187" t="s">
        <v>3707</v>
      </c>
      <c r="B885" s="188" t="s">
        <v>3708</v>
      </c>
      <c r="C885" s="189"/>
      <c r="D885" s="189"/>
      <c r="E885" s="189"/>
      <c r="F885" s="189"/>
      <c r="G885" s="189"/>
      <c r="H885" s="189"/>
      <c r="I885" s="189"/>
      <c r="J885" s="189">
        <v>1</v>
      </c>
      <c r="K885" s="189">
        <f t="shared" si="13"/>
        <v>1</v>
      </c>
      <c r="L885" s="188" t="s">
        <v>342</v>
      </c>
      <c r="M885" s="188" t="s">
        <v>816</v>
      </c>
      <c r="N885" s="188"/>
      <c r="O885" s="190"/>
    </row>
    <row r="886" spans="1:15" s="174" customFormat="1">
      <c r="A886" s="187" t="s">
        <v>3709</v>
      </c>
      <c r="B886" s="188" t="s">
        <v>3710</v>
      </c>
      <c r="C886" s="189"/>
      <c r="D886" s="189"/>
      <c r="E886" s="189"/>
      <c r="F886" s="189"/>
      <c r="G886" s="189"/>
      <c r="H886" s="189"/>
      <c r="I886" s="189"/>
      <c r="J886" s="189">
        <v>1</v>
      </c>
      <c r="K886" s="189">
        <f t="shared" si="13"/>
        <v>1</v>
      </c>
      <c r="L886" s="188" t="s">
        <v>342</v>
      </c>
      <c r="M886" s="188" t="s">
        <v>847</v>
      </c>
      <c r="N886" s="188"/>
      <c r="O886" s="190"/>
    </row>
    <row r="887" spans="1:15" s="174" customFormat="1">
      <c r="A887" s="187" t="s">
        <v>3711</v>
      </c>
      <c r="B887" s="188" t="s">
        <v>3712</v>
      </c>
      <c r="C887" s="189"/>
      <c r="D887" s="189">
        <v>1</v>
      </c>
      <c r="E887" s="189"/>
      <c r="F887" s="189">
        <v>1</v>
      </c>
      <c r="G887" s="189"/>
      <c r="H887" s="189"/>
      <c r="I887" s="189"/>
      <c r="J887" s="189"/>
      <c r="K887" s="189">
        <f t="shared" si="13"/>
        <v>2</v>
      </c>
      <c r="L887" s="188" t="s">
        <v>342</v>
      </c>
      <c r="M887" s="188" t="s">
        <v>823</v>
      </c>
      <c r="N887" s="188"/>
      <c r="O887" s="190"/>
    </row>
    <row r="888" spans="1:15" s="174" customFormat="1">
      <c r="A888" s="187" t="s">
        <v>3713</v>
      </c>
      <c r="B888" s="188" t="s">
        <v>3714</v>
      </c>
      <c r="C888" s="189"/>
      <c r="D888" s="189"/>
      <c r="E888" s="189"/>
      <c r="F888" s="189"/>
      <c r="G888" s="189">
        <v>1</v>
      </c>
      <c r="H888" s="189"/>
      <c r="I888" s="189"/>
      <c r="J888" s="189">
        <v>1</v>
      </c>
      <c r="K888" s="189">
        <f t="shared" si="13"/>
        <v>2</v>
      </c>
      <c r="L888" s="188" t="s">
        <v>342</v>
      </c>
      <c r="M888" s="188" t="s">
        <v>1981</v>
      </c>
      <c r="N888" s="188"/>
      <c r="O888" s="190"/>
    </row>
    <row r="889" spans="1:15" s="174" customFormat="1">
      <c r="A889" s="187" t="s">
        <v>3715</v>
      </c>
      <c r="B889" s="188" t="s">
        <v>3716</v>
      </c>
      <c r="C889" s="189"/>
      <c r="D889" s="189"/>
      <c r="E889" s="189"/>
      <c r="F889" s="189"/>
      <c r="G889" s="189"/>
      <c r="H889" s="189"/>
      <c r="I889" s="189">
        <v>1</v>
      </c>
      <c r="J889" s="189"/>
      <c r="K889" s="189">
        <f t="shared" si="13"/>
        <v>1</v>
      </c>
      <c r="L889" s="188" t="s">
        <v>342</v>
      </c>
      <c r="M889" s="188" t="s">
        <v>847</v>
      </c>
      <c r="N889" s="188"/>
      <c r="O889" s="190"/>
    </row>
    <row r="890" spans="1:15" s="174" customFormat="1">
      <c r="A890" s="187" t="s">
        <v>3717</v>
      </c>
      <c r="B890" s="188" t="s">
        <v>3718</v>
      </c>
      <c r="C890" s="189">
        <v>1</v>
      </c>
      <c r="D890" s="189">
        <v>1</v>
      </c>
      <c r="E890" s="189"/>
      <c r="F890" s="189"/>
      <c r="G890" s="189"/>
      <c r="H890" s="189"/>
      <c r="I890" s="189"/>
      <c r="J890" s="189"/>
      <c r="K890" s="189">
        <f t="shared" si="13"/>
        <v>2</v>
      </c>
      <c r="L890" s="188" t="s">
        <v>342</v>
      </c>
      <c r="M890" s="188" t="s">
        <v>847</v>
      </c>
      <c r="N890" s="188"/>
      <c r="O890" s="190"/>
    </row>
    <row r="891" spans="1:15" s="174" customFormat="1">
      <c r="A891" s="187" t="s">
        <v>3719</v>
      </c>
      <c r="B891" s="188" t="s">
        <v>3720</v>
      </c>
      <c r="C891" s="189"/>
      <c r="D891" s="189"/>
      <c r="E891" s="189"/>
      <c r="F891" s="189"/>
      <c r="G891" s="189">
        <v>1</v>
      </c>
      <c r="H891" s="189"/>
      <c r="I891" s="189"/>
      <c r="J891" s="189"/>
      <c r="K891" s="189">
        <f t="shared" si="13"/>
        <v>1</v>
      </c>
      <c r="L891" s="188" t="s">
        <v>342</v>
      </c>
      <c r="M891" s="188" t="s">
        <v>847</v>
      </c>
      <c r="N891" s="188"/>
      <c r="O891" s="190"/>
    </row>
    <row r="892" spans="1:15" s="174" customFormat="1">
      <c r="A892" s="187" t="s">
        <v>3721</v>
      </c>
      <c r="B892" s="188" t="s">
        <v>3722</v>
      </c>
      <c r="C892" s="189"/>
      <c r="D892" s="189"/>
      <c r="E892" s="189"/>
      <c r="F892" s="189">
        <v>1</v>
      </c>
      <c r="G892" s="189">
        <v>1</v>
      </c>
      <c r="H892" s="189"/>
      <c r="I892" s="189"/>
      <c r="J892" s="189"/>
      <c r="K892" s="189">
        <f t="shared" si="13"/>
        <v>2</v>
      </c>
      <c r="L892" s="188" t="s">
        <v>342</v>
      </c>
      <c r="M892" s="188" t="s">
        <v>816</v>
      </c>
      <c r="N892" s="188"/>
      <c r="O892" s="190"/>
    </row>
    <row r="893" spans="1:15" s="174" customFormat="1">
      <c r="A893" s="187" t="s">
        <v>3723</v>
      </c>
      <c r="B893" s="188" t="s">
        <v>3724</v>
      </c>
      <c r="C893" s="189"/>
      <c r="D893" s="189"/>
      <c r="E893" s="189"/>
      <c r="F893" s="189"/>
      <c r="G893" s="189">
        <v>1</v>
      </c>
      <c r="H893" s="189"/>
      <c r="I893" s="189"/>
      <c r="J893" s="189"/>
      <c r="K893" s="189">
        <f t="shared" si="13"/>
        <v>1</v>
      </c>
      <c r="L893" s="188" t="s">
        <v>342</v>
      </c>
      <c r="M893" s="188" t="s">
        <v>885</v>
      </c>
      <c r="N893" s="188"/>
      <c r="O893" s="190"/>
    </row>
    <row r="894" spans="1:15" s="174" customFormat="1">
      <c r="A894" s="187" t="s">
        <v>3725</v>
      </c>
      <c r="B894" s="188" t="s">
        <v>3726</v>
      </c>
      <c r="C894" s="189">
        <v>1</v>
      </c>
      <c r="D894" s="189"/>
      <c r="E894" s="189"/>
      <c r="F894" s="189"/>
      <c r="G894" s="189">
        <v>1</v>
      </c>
      <c r="H894" s="189"/>
      <c r="I894" s="189"/>
      <c r="J894" s="189"/>
      <c r="K894" s="189">
        <f t="shared" si="13"/>
        <v>2</v>
      </c>
      <c r="L894" s="188" t="s">
        <v>342</v>
      </c>
      <c r="M894" s="188" t="s">
        <v>847</v>
      </c>
      <c r="N894" s="188"/>
      <c r="O894" s="190"/>
    </row>
    <row r="895" spans="1:15" s="174" customFormat="1">
      <c r="A895" s="187" t="s">
        <v>3727</v>
      </c>
      <c r="B895" s="188" t="s">
        <v>3728</v>
      </c>
      <c r="C895" s="189">
        <v>1</v>
      </c>
      <c r="D895" s="189"/>
      <c r="E895" s="189"/>
      <c r="F895" s="189"/>
      <c r="G895" s="189"/>
      <c r="H895" s="189"/>
      <c r="I895" s="189"/>
      <c r="J895" s="189">
        <v>1</v>
      </c>
      <c r="K895" s="189">
        <f t="shared" si="13"/>
        <v>2</v>
      </c>
      <c r="L895" s="188" t="s">
        <v>342</v>
      </c>
      <c r="M895" s="188" t="s">
        <v>885</v>
      </c>
      <c r="N895" s="188"/>
      <c r="O895" s="190"/>
    </row>
    <row r="896" spans="1:15" s="174" customFormat="1">
      <c r="A896" s="187" t="s">
        <v>3729</v>
      </c>
      <c r="B896" s="188" t="s">
        <v>3730</v>
      </c>
      <c r="C896" s="189"/>
      <c r="D896" s="189"/>
      <c r="E896" s="189"/>
      <c r="F896" s="189"/>
      <c r="G896" s="189">
        <v>1</v>
      </c>
      <c r="H896" s="189"/>
      <c r="I896" s="189"/>
      <c r="J896" s="189"/>
      <c r="K896" s="189">
        <f t="shared" si="13"/>
        <v>1</v>
      </c>
      <c r="L896" s="188" t="s">
        <v>342</v>
      </c>
      <c r="M896" s="188" t="s">
        <v>847</v>
      </c>
      <c r="N896" s="188"/>
      <c r="O896" s="190"/>
    </row>
    <row r="897" spans="1:15" s="174" customFormat="1">
      <c r="A897" s="187" t="s">
        <v>3731</v>
      </c>
      <c r="B897" s="188" t="s">
        <v>3732</v>
      </c>
      <c r="C897" s="189">
        <v>1</v>
      </c>
      <c r="D897" s="189"/>
      <c r="E897" s="189"/>
      <c r="F897" s="189"/>
      <c r="G897" s="189"/>
      <c r="H897" s="189"/>
      <c r="I897" s="189">
        <v>1</v>
      </c>
      <c r="J897" s="189"/>
      <c r="K897" s="189">
        <f t="shared" si="13"/>
        <v>2</v>
      </c>
      <c r="L897" s="188" t="s">
        <v>342</v>
      </c>
      <c r="M897" s="188" t="s">
        <v>1657</v>
      </c>
      <c r="N897" s="188"/>
      <c r="O897" s="190"/>
    </row>
    <row r="898" spans="1:15" s="174" customFormat="1">
      <c r="A898" s="187" t="s">
        <v>3733</v>
      </c>
      <c r="B898" s="188" t="s">
        <v>3734</v>
      </c>
      <c r="C898" s="189">
        <v>1</v>
      </c>
      <c r="D898" s="189"/>
      <c r="E898" s="189"/>
      <c r="F898" s="189"/>
      <c r="G898" s="189"/>
      <c r="H898" s="189"/>
      <c r="I898" s="189"/>
      <c r="J898" s="189"/>
      <c r="K898" s="189">
        <f t="shared" si="13"/>
        <v>1</v>
      </c>
      <c r="L898" s="188" t="s">
        <v>342</v>
      </c>
      <c r="M898" s="188" t="s">
        <v>816</v>
      </c>
      <c r="N898" s="188"/>
      <c r="O898" s="190"/>
    </row>
    <row r="899" spans="1:15" s="174" customFormat="1">
      <c r="A899" s="187" t="s">
        <v>3735</v>
      </c>
      <c r="B899" s="188" t="s">
        <v>3736</v>
      </c>
      <c r="C899" s="189"/>
      <c r="D899" s="189"/>
      <c r="E899" s="189"/>
      <c r="F899" s="189"/>
      <c r="G899" s="189">
        <v>1</v>
      </c>
      <c r="H899" s="189"/>
      <c r="I899" s="189"/>
      <c r="J899" s="189"/>
      <c r="K899" s="189">
        <f t="shared" si="13"/>
        <v>1</v>
      </c>
      <c r="L899" s="188" t="s">
        <v>342</v>
      </c>
      <c r="M899" s="188" t="s">
        <v>1657</v>
      </c>
      <c r="N899" s="188"/>
      <c r="O899" s="190"/>
    </row>
    <row r="900" spans="1:15" s="174" customFormat="1">
      <c r="A900" s="187" t="s">
        <v>3737</v>
      </c>
      <c r="B900" s="188" t="s">
        <v>3738</v>
      </c>
      <c r="C900" s="189"/>
      <c r="D900" s="189"/>
      <c r="E900" s="189"/>
      <c r="F900" s="189"/>
      <c r="G900" s="189"/>
      <c r="H900" s="189"/>
      <c r="I900" s="189">
        <v>1</v>
      </c>
      <c r="J900" s="189"/>
      <c r="K900" s="189">
        <f t="shared" si="13"/>
        <v>1</v>
      </c>
      <c r="L900" s="188" t="s">
        <v>342</v>
      </c>
      <c r="M900" s="188" t="s">
        <v>3739</v>
      </c>
      <c r="N900" s="188"/>
      <c r="O900" s="190"/>
    </row>
    <row r="901" spans="1:15" s="174" customFormat="1">
      <c r="A901" s="187" t="s">
        <v>3740</v>
      </c>
      <c r="B901" s="188" t="s">
        <v>3741</v>
      </c>
      <c r="C901" s="189"/>
      <c r="D901" s="189"/>
      <c r="E901" s="189"/>
      <c r="F901" s="189"/>
      <c r="G901" s="189"/>
      <c r="H901" s="189"/>
      <c r="I901" s="189"/>
      <c r="J901" s="189">
        <v>1</v>
      </c>
      <c r="K901" s="189">
        <f t="shared" si="13"/>
        <v>1</v>
      </c>
      <c r="L901" s="188" t="s">
        <v>342</v>
      </c>
      <c r="M901" s="188" t="s">
        <v>816</v>
      </c>
      <c r="N901" s="188"/>
      <c r="O901" s="190"/>
    </row>
    <row r="902" spans="1:15" s="174" customFormat="1">
      <c r="A902" s="187" t="s">
        <v>3742</v>
      </c>
      <c r="B902" s="188" t="s">
        <v>3743</v>
      </c>
      <c r="C902" s="189"/>
      <c r="D902" s="189"/>
      <c r="E902" s="189"/>
      <c r="F902" s="189"/>
      <c r="G902" s="189"/>
      <c r="H902" s="189"/>
      <c r="I902" s="189">
        <v>1</v>
      </c>
      <c r="J902" s="189"/>
      <c r="K902" s="189">
        <f t="shared" si="13"/>
        <v>1</v>
      </c>
      <c r="L902" s="188" t="s">
        <v>209</v>
      </c>
      <c r="M902" s="188" t="s">
        <v>3744</v>
      </c>
      <c r="N902" s="188"/>
      <c r="O902" s="190"/>
    </row>
    <row r="903" spans="1:15" s="174" customFormat="1">
      <c r="A903" s="187" t="s">
        <v>3745</v>
      </c>
      <c r="B903" s="188" t="s">
        <v>3746</v>
      </c>
      <c r="C903" s="189"/>
      <c r="D903" s="189"/>
      <c r="E903" s="189"/>
      <c r="F903" s="189"/>
      <c r="G903" s="189"/>
      <c r="H903" s="189"/>
      <c r="I903" s="189">
        <v>1</v>
      </c>
      <c r="J903" s="189"/>
      <c r="K903" s="189">
        <f t="shared" si="13"/>
        <v>1</v>
      </c>
      <c r="L903" s="188" t="s">
        <v>209</v>
      </c>
      <c r="M903" s="188" t="s">
        <v>844</v>
      </c>
      <c r="N903" s="188"/>
      <c r="O903" s="190"/>
    </row>
    <row r="904" spans="1:15" s="174" customFormat="1">
      <c r="A904" s="187" t="s">
        <v>3747</v>
      </c>
      <c r="B904" s="188" t="s">
        <v>3748</v>
      </c>
      <c r="C904" s="189"/>
      <c r="D904" s="189"/>
      <c r="E904" s="189"/>
      <c r="F904" s="189"/>
      <c r="G904" s="189"/>
      <c r="H904" s="189"/>
      <c r="I904" s="189">
        <v>1</v>
      </c>
      <c r="J904" s="189"/>
      <c r="K904" s="189">
        <f t="shared" si="13"/>
        <v>1</v>
      </c>
      <c r="L904" s="188" t="s">
        <v>209</v>
      </c>
      <c r="M904" s="188" t="s">
        <v>844</v>
      </c>
      <c r="N904" s="188"/>
      <c r="O904" s="190"/>
    </row>
    <row r="905" spans="1:15" s="174" customFormat="1">
      <c r="A905" s="187" t="s">
        <v>3749</v>
      </c>
      <c r="B905" s="188" t="s">
        <v>3750</v>
      </c>
      <c r="C905" s="189">
        <v>1</v>
      </c>
      <c r="D905" s="189"/>
      <c r="E905" s="189">
        <v>1</v>
      </c>
      <c r="F905" s="189"/>
      <c r="G905" s="189"/>
      <c r="H905" s="189"/>
      <c r="I905" s="189"/>
      <c r="J905" s="189"/>
      <c r="K905" s="189">
        <f t="shared" ref="K905:K968" si="14">SUM(C905:J905)</f>
        <v>2</v>
      </c>
      <c r="L905" s="188" t="s">
        <v>209</v>
      </c>
      <c r="M905" s="188" t="s">
        <v>844</v>
      </c>
      <c r="N905" s="188"/>
      <c r="O905" s="190"/>
    </row>
    <row r="906" spans="1:15" s="174" customFormat="1">
      <c r="A906" s="187" t="s">
        <v>3751</v>
      </c>
      <c r="B906" s="188" t="s">
        <v>3752</v>
      </c>
      <c r="C906" s="189">
        <v>1</v>
      </c>
      <c r="D906" s="189"/>
      <c r="E906" s="189"/>
      <c r="F906" s="189"/>
      <c r="G906" s="189"/>
      <c r="H906" s="189"/>
      <c r="I906" s="189"/>
      <c r="J906" s="189"/>
      <c r="K906" s="189">
        <f t="shared" si="14"/>
        <v>1</v>
      </c>
      <c r="L906" s="188" t="s">
        <v>106</v>
      </c>
      <c r="M906" s="188" t="s">
        <v>816</v>
      </c>
      <c r="N906" s="188"/>
      <c r="O906" s="190"/>
    </row>
    <row r="907" spans="1:15" s="174" customFormat="1">
      <c r="A907" s="187" t="s">
        <v>3753</v>
      </c>
      <c r="B907" s="188" t="s">
        <v>3754</v>
      </c>
      <c r="C907" s="189">
        <v>1</v>
      </c>
      <c r="D907" s="189"/>
      <c r="E907" s="189"/>
      <c r="F907" s="189"/>
      <c r="G907" s="189"/>
      <c r="H907" s="189"/>
      <c r="I907" s="189"/>
      <c r="J907" s="189"/>
      <c r="K907" s="189">
        <f t="shared" si="14"/>
        <v>1</v>
      </c>
      <c r="L907" s="188" t="s">
        <v>106</v>
      </c>
      <c r="M907" s="188" t="s">
        <v>847</v>
      </c>
      <c r="N907" s="188"/>
      <c r="O907" s="190"/>
    </row>
    <row r="908" spans="1:15" s="174" customFormat="1">
      <c r="A908" s="187" t="s">
        <v>3755</v>
      </c>
      <c r="B908" s="188" t="s">
        <v>3756</v>
      </c>
      <c r="C908" s="189">
        <v>1</v>
      </c>
      <c r="D908" s="189"/>
      <c r="E908" s="189"/>
      <c r="F908" s="189"/>
      <c r="G908" s="189"/>
      <c r="H908" s="189"/>
      <c r="I908" s="189"/>
      <c r="J908" s="189"/>
      <c r="K908" s="189">
        <f t="shared" si="14"/>
        <v>1</v>
      </c>
      <c r="L908" s="188" t="s">
        <v>106</v>
      </c>
      <c r="M908" s="188" t="s">
        <v>816</v>
      </c>
      <c r="N908" s="188"/>
      <c r="O908" s="190"/>
    </row>
    <row r="909" spans="1:15" s="174" customFormat="1">
      <c r="A909" s="187" t="s">
        <v>3757</v>
      </c>
      <c r="B909" s="188" t="s">
        <v>3758</v>
      </c>
      <c r="C909" s="189">
        <v>1</v>
      </c>
      <c r="D909" s="189"/>
      <c r="E909" s="189"/>
      <c r="F909" s="189"/>
      <c r="G909" s="189"/>
      <c r="H909" s="189"/>
      <c r="I909" s="189"/>
      <c r="J909" s="189"/>
      <c r="K909" s="189">
        <f t="shared" si="14"/>
        <v>1</v>
      </c>
      <c r="L909" s="188" t="s">
        <v>106</v>
      </c>
      <c r="M909" s="188" t="s">
        <v>816</v>
      </c>
      <c r="N909" s="188"/>
      <c r="O909" s="190"/>
    </row>
    <row r="910" spans="1:15" s="174" customFormat="1">
      <c r="A910" s="187" t="s">
        <v>3759</v>
      </c>
      <c r="B910" s="188" t="s">
        <v>3760</v>
      </c>
      <c r="C910" s="189">
        <v>1</v>
      </c>
      <c r="D910" s="189"/>
      <c r="E910" s="189">
        <v>1</v>
      </c>
      <c r="F910" s="189"/>
      <c r="G910" s="189"/>
      <c r="H910" s="189"/>
      <c r="I910" s="189"/>
      <c r="J910" s="189"/>
      <c r="K910" s="189">
        <f t="shared" si="14"/>
        <v>2</v>
      </c>
      <c r="L910" s="188" t="s">
        <v>155</v>
      </c>
      <c r="M910" s="188" t="s">
        <v>1113</v>
      </c>
      <c r="N910" s="188"/>
      <c r="O910" s="190"/>
    </row>
    <row r="911" spans="1:15" s="174" customFormat="1">
      <c r="A911" s="187" t="s">
        <v>3761</v>
      </c>
      <c r="B911" s="188" t="s">
        <v>3762</v>
      </c>
      <c r="C911" s="189">
        <v>1</v>
      </c>
      <c r="D911" s="189"/>
      <c r="E911" s="189">
        <v>1</v>
      </c>
      <c r="F911" s="189"/>
      <c r="G911" s="189"/>
      <c r="H911" s="189"/>
      <c r="I911" s="189"/>
      <c r="J911" s="189"/>
      <c r="K911" s="189">
        <f t="shared" si="14"/>
        <v>2</v>
      </c>
      <c r="L911" s="188" t="s">
        <v>264</v>
      </c>
      <c r="M911" s="188" t="s">
        <v>861</v>
      </c>
      <c r="N911" s="188"/>
      <c r="O911" s="190"/>
    </row>
    <row r="912" spans="1:15" s="174" customFormat="1">
      <c r="A912" s="187" t="s">
        <v>3763</v>
      </c>
      <c r="B912" s="188" t="s">
        <v>3764</v>
      </c>
      <c r="C912" s="189">
        <v>1</v>
      </c>
      <c r="D912" s="189"/>
      <c r="E912" s="189"/>
      <c r="F912" s="189"/>
      <c r="G912" s="189"/>
      <c r="H912" s="189"/>
      <c r="I912" s="189"/>
      <c r="J912" s="189"/>
      <c r="K912" s="189">
        <f t="shared" si="14"/>
        <v>1</v>
      </c>
      <c r="L912" s="188" t="s">
        <v>264</v>
      </c>
      <c r="M912" s="188" t="s">
        <v>847</v>
      </c>
      <c r="N912" s="188"/>
      <c r="O912" s="190"/>
    </row>
    <row r="913" spans="1:15" s="174" customFormat="1">
      <c r="A913" s="187" t="s">
        <v>3765</v>
      </c>
      <c r="B913" s="188" t="s">
        <v>3766</v>
      </c>
      <c r="C913" s="189">
        <v>1</v>
      </c>
      <c r="D913" s="189"/>
      <c r="E913" s="189"/>
      <c r="F913" s="189"/>
      <c r="G913" s="189"/>
      <c r="H913" s="189"/>
      <c r="I913" s="189"/>
      <c r="J913" s="189"/>
      <c r="K913" s="189">
        <f t="shared" si="14"/>
        <v>1</v>
      </c>
      <c r="L913" s="188" t="s">
        <v>264</v>
      </c>
      <c r="M913" s="188" t="s">
        <v>2387</v>
      </c>
      <c r="N913" s="188"/>
      <c r="O913" s="190"/>
    </row>
    <row r="914" spans="1:15" s="174" customFormat="1">
      <c r="A914" s="187" t="s">
        <v>3767</v>
      </c>
      <c r="B914" s="188" t="s">
        <v>3768</v>
      </c>
      <c r="C914" s="189">
        <v>1</v>
      </c>
      <c r="D914" s="189"/>
      <c r="E914" s="189"/>
      <c r="F914" s="189"/>
      <c r="G914" s="189"/>
      <c r="H914" s="189"/>
      <c r="I914" s="189"/>
      <c r="J914" s="189"/>
      <c r="K914" s="189">
        <f t="shared" si="14"/>
        <v>1</v>
      </c>
      <c r="L914" s="188" t="s">
        <v>264</v>
      </c>
      <c r="M914" s="188" t="s">
        <v>816</v>
      </c>
      <c r="N914" s="188"/>
      <c r="O914" s="190"/>
    </row>
    <row r="915" spans="1:15" s="174" customFormat="1">
      <c r="A915" s="187" t="s">
        <v>3769</v>
      </c>
      <c r="B915" s="188" t="s">
        <v>3770</v>
      </c>
      <c r="C915" s="189">
        <v>1</v>
      </c>
      <c r="D915" s="189"/>
      <c r="E915" s="189"/>
      <c r="F915" s="189"/>
      <c r="G915" s="189"/>
      <c r="H915" s="189"/>
      <c r="I915" s="189"/>
      <c r="J915" s="189"/>
      <c r="K915" s="189">
        <f t="shared" si="14"/>
        <v>1</v>
      </c>
      <c r="L915" s="188" t="s">
        <v>136</v>
      </c>
      <c r="M915" s="188" t="s">
        <v>816</v>
      </c>
      <c r="N915" s="188"/>
      <c r="O915" s="190"/>
    </row>
    <row r="916" spans="1:15" s="174" customFormat="1">
      <c r="A916" s="187" t="s">
        <v>3771</v>
      </c>
      <c r="B916" s="188" t="s">
        <v>3772</v>
      </c>
      <c r="C916" s="189"/>
      <c r="D916" s="189">
        <v>1</v>
      </c>
      <c r="E916" s="189"/>
      <c r="F916" s="189"/>
      <c r="G916" s="189"/>
      <c r="H916" s="189"/>
      <c r="I916" s="189"/>
      <c r="J916" s="189"/>
      <c r="K916" s="189">
        <f t="shared" si="14"/>
        <v>1</v>
      </c>
      <c r="L916" s="188" t="s">
        <v>136</v>
      </c>
      <c r="M916" s="188" t="s">
        <v>1981</v>
      </c>
      <c r="N916" s="188"/>
      <c r="O916" s="190"/>
    </row>
    <row r="917" spans="1:15" s="174" customFormat="1">
      <c r="A917" s="187" t="s">
        <v>3773</v>
      </c>
      <c r="B917" s="188" t="s">
        <v>3774</v>
      </c>
      <c r="C917" s="189">
        <v>1</v>
      </c>
      <c r="D917" s="189"/>
      <c r="E917" s="189">
        <v>1</v>
      </c>
      <c r="F917" s="189"/>
      <c r="G917" s="189"/>
      <c r="H917" s="189"/>
      <c r="I917" s="189"/>
      <c r="J917" s="189"/>
      <c r="K917" s="189">
        <f t="shared" si="14"/>
        <v>2</v>
      </c>
      <c r="L917" s="188" t="s">
        <v>136</v>
      </c>
      <c r="M917" s="188" t="s">
        <v>823</v>
      </c>
      <c r="N917" s="188"/>
      <c r="O917" s="190"/>
    </row>
    <row r="918" spans="1:15" s="174" customFormat="1">
      <c r="A918" s="187" t="s">
        <v>3775</v>
      </c>
      <c r="B918" s="188" t="s">
        <v>3776</v>
      </c>
      <c r="C918" s="189">
        <v>1</v>
      </c>
      <c r="D918" s="189">
        <v>1</v>
      </c>
      <c r="E918" s="189"/>
      <c r="F918" s="189"/>
      <c r="G918" s="189"/>
      <c r="H918" s="189"/>
      <c r="I918" s="189"/>
      <c r="J918" s="189"/>
      <c r="K918" s="189">
        <f t="shared" si="14"/>
        <v>2</v>
      </c>
      <c r="L918" s="188" t="s">
        <v>420</v>
      </c>
      <c r="M918" s="188" t="s">
        <v>816</v>
      </c>
      <c r="N918" s="188"/>
      <c r="O918" s="190"/>
    </row>
    <row r="919" spans="1:15" s="174" customFormat="1">
      <c r="A919" s="187" t="s">
        <v>3777</v>
      </c>
      <c r="B919" s="188" t="s">
        <v>3778</v>
      </c>
      <c r="C919" s="189">
        <v>1</v>
      </c>
      <c r="D919" s="189"/>
      <c r="E919" s="189"/>
      <c r="F919" s="189"/>
      <c r="G919" s="189"/>
      <c r="H919" s="189"/>
      <c r="I919" s="189"/>
      <c r="J919" s="189"/>
      <c r="K919" s="189">
        <f t="shared" si="14"/>
        <v>1</v>
      </c>
      <c r="L919" s="188" t="s">
        <v>420</v>
      </c>
      <c r="M919" s="188" t="s">
        <v>847</v>
      </c>
      <c r="N919" s="188"/>
      <c r="O919" s="190"/>
    </row>
    <row r="920" spans="1:15" s="174" customFormat="1">
      <c r="A920" s="187" t="s">
        <v>3779</v>
      </c>
      <c r="B920" s="188" t="s">
        <v>3780</v>
      </c>
      <c r="C920" s="189">
        <v>1</v>
      </c>
      <c r="D920" s="189">
        <v>1</v>
      </c>
      <c r="E920" s="189"/>
      <c r="F920" s="189"/>
      <c r="G920" s="189"/>
      <c r="H920" s="189"/>
      <c r="I920" s="189"/>
      <c r="J920" s="189"/>
      <c r="K920" s="189">
        <f t="shared" si="14"/>
        <v>2</v>
      </c>
      <c r="L920" s="188" t="s">
        <v>420</v>
      </c>
      <c r="M920" s="188" t="s">
        <v>823</v>
      </c>
      <c r="N920" s="188"/>
      <c r="O920" s="190"/>
    </row>
    <row r="921" spans="1:15" s="174" customFormat="1">
      <c r="A921" s="187" t="s">
        <v>3781</v>
      </c>
      <c r="B921" s="188"/>
      <c r="C921" s="189"/>
      <c r="D921" s="189"/>
      <c r="E921" s="189">
        <v>1</v>
      </c>
      <c r="F921" s="189"/>
      <c r="G921" s="189"/>
      <c r="H921" s="189"/>
      <c r="I921" s="189"/>
      <c r="J921" s="189"/>
      <c r="K921" s="189">
        <f t="shared" si="14"/>
        <v>1</v>
      </c>
      <c r="L921" s="188" t="s">
        <v>420</v>
      </c>
      <c r="M921" s="188" t="s">
        <v>890</v>
      </c>
      <c r="N921" s="188"/>
      <c r="O921" s="190"/>
    </row>
    <row r="922" spans="1:15" s="174" customFormat="1">
      <c r="A922" s="187" t="s">
        <v>3782</v>
      </c>
      <c r="B922" s="188" t="s">
        <v>3783</v>
      </c>
      <c r="C922" s="189">
        <v>1</v>
      </c>
      <c r="D922" s="189"/>
      <c r="E922" s="189">
        <v>1</v>
      </c>
      <c r="F922" s="189"/>
      <c r="G922" s="189"/>
      <c r="H922" s="189"/>
      <c r="I922" s="189"/>
      <c r="J922" s="189"/>
      <c r="K922" s="189">
        <f t="shared" si="14"/>
        <v>2</v>
      </c>
      <c r="L922" s="188" t="s">
        <v>420</v>
      </c>
      <c r="M922" s="188" t="s">
        <v>861</v>
      </c>
      <c r="N922" s="188"/>
      <c r="O922" s="190"/>
    </row>
    <row r="923" spans="1:15" s="174" customFormat="1">
      <c r="A923" s="187" t="s">
        <v>3784</v>
      </c>
      <c r="B923" s="188" t="s">
        <v>3785</v>
      </c>
      <c r="C923" s="189">
        <v>1</v>
      </c>
      <c r="D923" s="189"/>
      <c r="E923" s="189"/>
      <c r="F923" s="189"/>
      <c r="G923" s="189"/>
      <c r="H923" s="189"/>
      <c r="I923" s="189"/>
      <c r="J923" s="189"/>
      <c r="K923" s="189">
        <f t="shared" si="14"/>
        <v>1</v>
      </c>
      <c r="L923" s="188" t="s">
        <v>420</v>
      </c>
      <c r="M923" s="188" t="s">
        <v>847</v>
      </c>
      <c r="N923" s="188"/>
      <c r="O923" s="190"/>
    </row>
    <row r="924" spans="1:15" s="174" customFormat="1">
      <c r="A924" s="187" t="s">
        <v>3786</v>
      </c>
      <c r="B924" s="188" t="s">
        <v>3787</v>
      </c>
      <c r="C924" s="189">
        <v>1</v>
      </c>
      <c r="D924" s="189"/>
      <c r="E924" s="189"/>
      <c r="F924" s="189"/>
      <c r="G924" s="189"/>
      <c r="H924" s="189"/>
      <c r="I924" s="189"/>
      <c r="J924" s="189"/>
      <c r="K924" s="189">
        <f t="shared" si="14"/>
        <v>1</v>
      </c>
      <c r="L924" s="188" t="s">
        <v>400</v>
      </c>
      <c r="M924" s="188" t="s">
        <v>847</v>
      </c>
      <c r="N924" s="188"/>
      <c r="O924" s="190"/>
    </row>
    <row r="925" spans="1:15" s="174" customFormat="1">
      <c r="A925" s="187" t="s">
        <v>3788</v>
      </c>
      <c r="B925" s="188" t="s">
        <v>3789</v>
      </c>
      <c r="C925" s="189">
        <v>1</v>
      </c>
      <c r="D925" s="189"/>
      <c r="E925" s="189"/>
      <c r="F925" s="189"/>
      <c r="G925" s="189"/>
      <c r="H925" s="189"/>
      <c r="I925" s="189"/>
      <c r="J925" s="189"/>
      <c r="K925" s="189">
        <f t="shared" si="14"/>
        <v>1</v>
      </c>
      <c r="L925" s="188" t="s">
        <v>400</v>
      </c>
      <c r="M925" s="188" t="s">
        <v>847</v>
      </c>
      <c r="N925" s="188"/>
      <c r="O925" s="190"/>
    </row>
    <row r="926" spans="1:15" s="174" customFormat="1">
      <c r="A926" s="187" t="s">
        <v>3790</v>
      </c>
      <c r="B926" s="188" t="s">
        <v>3791</v>
      </c>
      <c r="C926" s="189"/>
      <c r="D926" s="189"/>
      <c r="E926" s="189"/>
      <c r="F926" s="189"/>
      <c r="G926" s="189"/>
      <c r="H926" s="189"/>
      <c r="I926" s="189">
        <v>1</v>
      </c>
      <c r="J926" s="189"/>
      <c r="K926" s="189">
        <f t="shared" si="14"/>
        <v>1</v>
      </c>
      <c r="L926" s="188" t="s">
        <v>106</v>
      </c>
      <c r="M926" s="188" t="s">
        <v>844</v>
      </c>
      <c r="N926" s="188"/>
      <c r="O926" s="190"/>
    </row>
    <row r="927" spans="1:15" s="174" customFormat="1">
      <c r="A927" s="187" t="s">
        <v>3792</v>
      </c>
      <c r="B927" s="188" t="s">
        <v>3793</v>
      </c>
      <c r="C927" s="189"/>
      <c r="D927" s="189"/>
      <c r="E927" s="189">
        <v>1</v>
      </c>
      <c r="F927" s="189"/>
      <c r="G927" s="189"/>
      <c r="H927" s="189"/>
      <c r="I927" s="189"/>
      <c r="J927" s="189"/>
      <c r="K927" s="189">
        <f t="shared" si="14"/>
        <v>1</v>
      </c>
      <c r="L927" s="188" t="s">
        <v>106</v>
      </c>
      <c r="M927" s="188" t="s">
        <v>827</v>
      </c>
      <c r="N927" s="188"/>
      <c r="O927" s="190"/>
    </row>
    <row r="928" spans="1:15" s="174" customFormat="1">
      <c r="A928" s="187" t="s">
        <v>3794</v>
      </c>
      <c r="B928" s="188" t="s">
        <v>3795</v>
      </c>
      <c r="C928" s="189"/>
      <c r="D928" s="189">
        <v>1</v>
      </c>
      <c r="E928" s="189"/>
      <c r="F928" s="189"/>
      <c r="G928" s="189"/>
      <c r="H928" s="189"/>
      <c r="I928" s="189"/>
      <c r="J928" s="189"/>
      <c r="K928" s="189">
        <f t="shared" si="14"/>
        <v>1</v>
      </c>
      <c r="L928" s="188" t="s">
        <v>106</v>
      </c>
      <c r="M928" s="188" t="s">
        <v>847</v>
      </c>
      <c r="N928" s="188"/>
      <c r="O928" s="190"/>
    </row>
    <row r="929" spans="1:15" s="174" customFormat="1">
      <c r="A929" s="187" t="s">
        <v>3796</v>
      </c>
      <c r="B929" s="188" t="s">
        <v>3797</v>
      </c>
      <c r="C929" s="189">
        <v>1</v>
      </c>
      <c r="D929" s="189"/>
      <c r="E929" s="189">
        <v>1</v>
      </c>
      <c r="F929" s="189"/>
      <c r="G929" s="189"/>
      <c r="H929" s="189"/>
      <c r="I929" s="189"/>
      <c r="J929" s="189"/>
      <c r="K929" s="189">
        <f t="shared" si="14"/>
        <v>2</v>
      </c>
      <c r="L929" s="188" t="s">
        <v>106</v>
      </c>
      <c r="M929" s="188" t="s">
        <v>1981</v>
      </c>
      <c r="N929" s="188"/>
      <c r="O929" s="190"/>
    </row>
    <row r="930" spans="1:15" s="174" customFormat="1">
      <c r="A930" s="187" t="s">
        <v>3798</v>
      </c>
      <c r="B930" s="188" t="s">
        <v>3799</v>
      </c>
      <c r="C930" s="189">
        <v>1</v>
      </c>
      <c r="D930" s="189">
        <v>1</v>
      </c>
      <c r="E930" s="189"/>
      <c r="F930" s="189"/>
      <c r="G930" s="189"/>
      <c r="H930" s="189"/>
      <c r="I930" s="189"/>
      <c r="J930" s="189"/>
      <c r="K930" s="189">
        <f t="shared" si="14"/>
        <v>2</v>
      </c>
      <c r="L930" s="188" t="s">
        <v>106</v>
      </c>
      <c r="M930" s="188" t="s">
        <v>847</v>
      </c>
      <c r="N930" s="188"/>
      <c r="O930" s="190"/>
    </row>
    <row r="931" spans="1:15" s="174" customFormat="1">
      <c r="A931" s="187" t="s">
        <v>3800</v>
      </c>
      <c r="B931" s="188" t="s">
        <v>3801</v>
      </c>
      <c r="C931" s="189"/>
      <c r="D931" s="189"/>
      <c r="E931" s="189">
        <v>1</v>
      </c>
      <c r="F931" s="189"/>
      <c r="G931" s="189">
        <v>1</v>
      </c>
      <c r="H931" s="189"/>
      <c r="I931" s="189"/>
      <c r="J931" s="189"/>
      <c r="K931" s="189">
        <f t="shared" si="14"/>
        <v>2</v>
      </c>
      <c r="L931" s="188" t="s">
        <v>225</v>
      </c>
      <c r="M931" s="188" t="s">
        <v>844</v>
      </c>
      <c r="N931" s="188"/>
      <c r="O931" s="190"/>
    </row>
    <row r="932" spans="1:15" s="174" customFormat="1">
      <c r="A932" s="187" t="s">
        <v>3802</v>
      </c>
      <c r="B932" s="188" t="s">
        <v>3803</v>
      </c>
      <c r="C932" s="189"/>
      <c r="D932" s="189"/>
      <c r="E932" s="189">
        <v>1</v>
      </c>
      <c r="F932" s="189"/>
      <c r="G932" s="189">
        <v>1</v>
      </c>
      <c r="H932" s="189"/>
      <c r="I932" s="189"/>
      <c r="J932" s="189"/>
      <c r="K932" s="189">
        <f t="shared" si="14"/>
        <v>2</v>
      </c>
      <c r="L932" s="188" t="s">
        <v>106</v>
      </c>
      <c r="M932" s="188" t="s">
        <v>844</v>
      </c>
      <c r="N932" s="188"/>
      <c r="O932" s="190"/>
    </row>
    <row r="933" spans="1:15" s="174" customFormat="1">
      <c r="A933" s="187" t="s">
        <v>3804</v>
      </c>
      <c r="B933" s="188" t="s">
        <v>3805</v>
      </c>
      <c r="C933" s="189"/>
      <c r="D933" s="189"/>
      <c r="E933" s="189"/>
      <c r="F933" s="189"/>
      <c r="G933" s="189">
        <v>1</v>
      </c>
      <c r="H933" s="189"/>
      <c r="I933" s="189"/>
      <c r="J933" s="189"/>
      <c r="K933" s="189">
        <f t="shared" si="14"/>
        <v>1</v>
      </c>
      <c r="L933" s="188" t="s">
        <v>106</v>
      </c>
      <c r="M933" s="188" t="s">
        <v>2615</v>
      </c>
      <c r="N933" s="188"/>
      <c r="O933" s="190"/>
    </row>
    <row r="934" spans="1:15" s="174" customFormat="1">
      <c r="A934" s="187" t="s">
        <v>3806</v>
      </c>
      <c r="B934" s="188" t="s">
        <v>3807</v>
      </c>
      <c r="C934" s="189"/>
      <c r="D934" s="189"/>
      <c r="E934" s="189"/>
      <c r="F934" s="189"/>
      <c r="G934" s="189"/>
      <c r="H934" s="189"/>
      <c r="I934" s="189">
        <v>1</v>
      </c>
      <c r="J934" s="189"/>
      <c r="K934" s="189">
        <f t="shared" si="14"/>
        <v>1</v>
      </c>
      <c r="L934" s="188" t="s">
        <v>2991</v>
      </c>
      <c r="M934" s="188" t="s">
        <v>820</v>
      </c>
      <c r="N934" s="188"/>
      <c r="O934" s="190"/>
    </row>
    <row r="935" spans="1:15" s="174" customFormat="1">
      <c r="A935" s="187" t="s">
        <v>3808</v>
      </c>
      <c r="B935" s="188" t="s">
        <v>3809</v>
      </c>
      <c r="C935" s="189"/>
      <c r="D935" s="189"/>
      <c r="E935" s="189"/>
      <c r="F935" s="189"/>
      <c r="G935" s="189"/>
      <c r="H935" s="189"/>
      <c r="I935" s="189">
        <v>1</v>
      </c>
      <c r="J935" s="189"/>
      <c r="K935" s="189">
        <f t="shared" si="14"/>
        <v>1</v>
      </c>
      <c r="L935" s="188" t="s">
        <v>136</v>
      </c>
      <c r="M935" s="188" t="s">
        <v>890</v>
      </c>
      <c r="N935" s="188" t="s">
        <v>1168</v>
      </c>
      <c r="O935" s="190"/>
    </row>
    <row r="936" spans="1:15" s="174" customFormat="1">
      <c r="A936" s="187" t="s">
        <v>3810</v>
      </c>
      <c r="B936" s="188" t="s">
        <v>3811</v>
      </c>
      <c r="C936" s="189"/>
      <c r="D936" s="189"/>
      <c r="E936" s="189"/>
      <c r="F936" s="189"/>
      <c r="G936" s="189">
        <v>1</v>
      </c>
      <c r="H936" s="189"/>
      <c r="I936" s="189">
        <v>1</v>
      </c>
      <c r="J936" s="189"/>
      <c r="K936" s="189">
        <f t="shared" si="14"/>
        <v>2</v>
      </c>
      <c r="L936" s="188" t="s">
        <v>110</v>
      </c>
      <c r="M936" s="188" t="s">
        <v>844</v>
      </c>
      <c r="N936" s="188"/>
      <c r="O936" s="190"/>
    </row>
    <row r="937" spans="1:15" s="174" customFormat="1">
      <c r="A937" s="187" t="s">
        <v>3812</v>
      </c>
      <c r="B937" s="188" t="s">
        <v>3813</v>
      </c>
      <c r="C937" s="189"/>
      <c r="D937" s="189"/>
      <c r="E937" s="189">
        <v>1</v>
      </c>
      <c r="F937" s="189"/>
      <c r="G937" s="189"/>
      <c r="H937" s="189"/>
      <c r="I937" s="189"/>
      <c r="J937" s="189"/>
      <c r="K937" s="189">
        <f t="shared" si="14"/>
        <v>1</v>
      </c>
      <c r="L937" s="188" t="s">
        <v>110</v>
      </c>
      <c r="M937" s="188" t="s">
        <v>827</v>
      </c>
      <c r="N937" s="188"/>
      <c r="O937" s="190"/>
    </row>
    <row r="938" spans="1:15" s="174" customFormat="1">
      <c r="A938" s="187" t="s">
        <v>3814</v>
      </c>
      <c r="B938" s="188" t="s">
        <v>3815</v>
      </c>
      <c r="C938" s="189">
        <v>1</v>
      </c>
      <c r="D938" s="189">
        <v>1</v>
      </c>
      <c r="E938" s="189">
        <v>1</v>
      </c>
      <c r="F938" s="189"/>
      <c r="G938" s="189"/>
      <c r="H938" s="189"/>
      <c r="I938" s="189"/>
      <c r="J938" s="189"/>
      <c r="K938" s="189">
        <f t="shared" si="14"/>
        <v>3</v>
      </c>
      <c r="L938" s="188" t="s">
        <v>281</v>
      </c>
      <c r="M938" s="188" t="s">
        <v>827</v>
      </c>
      <c r="N938" s="188"/>
      <c r="O938" s="190"/>
    </row>
    <row r="939" spans="1:15" s="174" customFormat="1">
      <c r="A939" s="187" t="s">
        <v>3816</v>
      </c>
      <c r="B939" s="188" t="s">
        <v>3817</v>
      </c>
      <c r="C939" s="189"/>
      <c r="D939" s="189"/>
      <c r="E939" s="189"/>
      <c r="F939" s="189"/>
      <c r="G939" s="189">
        <v>1</v>
      </c>
      <c r="H939" s="189"/>
      <c r="I939" s="189"/>
      <c r="J939" s="189"/>
      <c r="K939" s="189">
        <f t="shared" si="14"/>
        <v>1</v>
      </c>
      <c r="L939" s="188" t="s">
        <v>123</v>
      </c>
      <c r="M939" s="188" t="s">
        <v>823</v>
      </c>
      <c r="N939" s="188"/>
      <c r="O939" s="190"/>
    </row>
    <row r="940" spans="1:15" s="174" customFormat="1">
      <c r="A940" s="187" t="s">
        <v>3818</v>
      </c>
      <c r="B940" s="188" t="s">
        <v>3819</v>
      </c>
      <c r="C940" s="189"/>
      <c r="D940" s="189"/>
      <c r="E940" s="189"/>
      <c r="F940" s="189"/>
      <c r="G940" s="189"/>
      <c r="H940" s="189"/>
      <c r="I940" s="189">
        <v>1</v>
      </c>
      <c r="J940" s="189"/>
      <c r="K940" s="189">
        <f t="shared" si="14"/>
        <v>1</v>
      </c>
      <c r="L940" s="188" t="s">
        <v>2991</v>
      </c>
      <c r="M940" s="188" t="s">
        <v>847</v>
      </c>
      <c r="N940" s="188"/>
      <c r="O940" s="190"/>
    </row>
    <row r="941" spans="1:15" s="174" customFormat="1">
      <c r="A941" s="187" t="s">
        <v>3820</v>
      </c>
      <c r="B941" s="188" t="s">
        <v>3821</v>
      </c>
      <c r="C941" s="189">
        <v>1</v>
      </c>
      <c r="D941" s="189"/>
      <c r="E941" s="189"/>
      <c r="F941" s="189"/>
      <c r="G941" s="189">
        <v>1</v>
      </c>
      <c r="H941" s="189"/>
      <c r="I941" s="189"/>
      <c r="J941" s="189">
        <v>1</v>
      </c>
      <c r="K941" s="189">
        <f t="shared" si="14"/>
        <v>3</v>
      </c>
      <c r="L941" s="188" t="s">
        <v>2991</v>
      </c>
      <c r="M941" s="188" t="s">
        <v>885</v>
      </c>
      <c r="N941" s="188"/>
      <c r="O941" s="190"/>
    </row>
    <row r="942" spans="1:15" s="174" customFormat="1">
      <c r="A942" s="187" t="s">
        <v>3822</v>
      </c>
      <c r="B942" s="188" t="s">
        <v>3823</v>
      </c>
      <c r="C942" s="189">
        <v>1</v>
      </c>
      <c r="D942" s="189"/>
      <c r="E942" s="189"/>
      <c r="F942" s="189"/>
      <c r="G942" s="189"/>
      <c r="H942" s="189"/>
      <c r="I942" s="189">
        <v>1</v>
      </c>
      <c r="J942" s="189"/>
      <c r="K942" s="189">
        <f t="shared" si="14"/>
        <v>2</v>
      </c>
      <c r="L942" s="188" t="s">
        <v>2991</v>
      </c>
      <c r="M942" s="188" t="s">
        <v>861</v>
      </c>
      <c r="N942" s="188"/>
      <c r="O942" s="190"/>
    </row>
    <row r="943" spans="1:15" s="174" customFormat="1">
      <c r="A943" s="187" t="s">
        <v>3824</v>
      </c>
      <c r="B943" s="188"/>
      <c r="C943" s="189">
        <v>1</v>
      </c>
      <c r="D943" s="189"/>
      <c r="E943" s="189"/>
      <c r="F943" s="189"/>
      <c r="G943" s="189"/>
      <c r="H943" s="189"/>
      <c r="I943" s="189"/>
      <c r="J943" s="189"/>
      <c r="K943" s="189">
        <f t="shared" si="14"/>
        <v>1</v>
      </c>
      <c r="L943" s="188" t="s">
        <v>497</v>
      </c>
      <c r="M943" s="188" t="s">
        <v>1981</v>
      </c>
      <c r="N943" s="188"/>
      <c r="O943" s="190"/>
    </row>
    <row r="944" spans="1:15" s="174" customFormat="1">
      <c r="A944" s="187" t="s">
        <v>3825</v>
      </c>
      <c r="B944" s="188" t="s">
        <v>3826</v>
      </c>
      <c r="C944" s="189">
        <v>1</v>
      </c>
      <c r="D944" s="189"/>
      <c r="E944" s="189"/>
      <c r="F944" s="189"/>
      <c r="G944" s="189"/>
      <c r="H944" s="189"/>
      <c r="I944" s="189"/>
      <c r="J944" s="189"/>
      <c r="K944" s="189">
        <f t="shared" si="14"/>
        <v>1</v>
      </c>
      <c r="L944" s="188" t="s">
        <v>3827</v>
      </c>
      <c r="M944" s="188" t="s">
        <v>816</v>
      </c>
      <c r="N944" s="188" t="s">
        <v>828</v>
      </c>
      <c r="O944" s="190"/>
    </row>
    <row r="945" spans="1:15" s="174" customFormat="1">
      <c r="A945" s="187" t="s">
        <v>3828</v>
      </c>
      <c r="B945" s="188" t="s">
        <v>3829</v>
      </c>
      <c r="C945" s="189">
        <v>1</v>
      </c>
      <c r="D945" s="189"/>
      <c r="E945" s="189"/>
      <c r="F945" s="189"/>
      <c r="G945" s="189"/>
      <c r="H945" s="189"/>
      <c r="I945" s="189">
        <v>1</v>
      </c>
      <c r="J945" s="189"/>
      <c r="K945" s="189">
        <f t="shared" si="14"/>
        <v>2</v>
      </c>
      <c r="L945" s="188" t="s">
        <v>420</v>
      </c>
      <c r="M945" s="188" t="s">
        <v>844</v>
      </c>
      <c r="N945" s="188"/>
      <c r="O945" s="190"/>
    </row>
    <row r="946" spans="1:15" s="174" customFormat="1">
      <c r="A946" s="187" t="s">
        <v>3830</v>
      </c>
      <c r="B946" s="188" t="s">
        <v>3831</v>
      </c>
      <c r="C946" s="189">
        <v>1</v>
      </c>
      <c r="D946" s="189"/>
      <c r="E946" s="189">
        <v>1</v>
      </c>
      <c r="F946" s="189"/>
      <c r="G946" s="189"/>
      <c r="H946" s="189"/>
      <c r="I946" s="189"/>
      <c r="J946" s="189"/>
      <c r="K946" s="189">
        <f t="shared" si="14"/>
        <v>2</v>
      </c>
      <c r="L946" s="188" t="s">
        <v>420</v>
      </c>
      <c r="M946" s="188" t="s">
        <v>844</v>
      </c>
      <c r="N946" s="188"/>
      <c r="O946" s="190"/>
    </row>
    <row r="947" spans="1:15" s="174" customFormat="1">
      <c r="A947" s="187" t="s">
        <v>3832</v>
      </c>
      <c r="B947" s="188" t="s">
        <v>3833</v>
      </c>
      <c r="C947" s="189">
        <v>1</v>
      </c>
      <c r="D947" s="189"/>
      <c r="E947" s="189"/>
      <c r="F947" s="189"/>
      <c r="G947" s="189"/>
      <c r="H947" s="189"/>
      <c r="I947" s="189"/>
      <c r="J947" s="189"/>
      <c r="K947" s="189">
        <f t="shared" si="14"/>
        <v>1</v>
      </c>
      <c r="L947" s="188" t="s">
        <v>420</v>
      </c>
      <c r="M947" s="188" t="s">
        <v>1657</v>
      </c>
      <c r="N947" s="188"/>
      <c r="O947" s="190"/>
    </row>
    <row r="948" spans="1:15" s="174" customFormat="1">
      <c r="A948" s="187" t="s">
        <v>3834</v>
      </c>
      <c r="B948" s="188" t="s">
        <v>3835</v>
      </c>
      <c r="C948" s="189">
        <v>1</v>
      </c>
      <c r="D948" s="189">
        <v>1</v>
      </c>
      <c r="E948" s="189"/>
      <c r="F948" s="189"/>
      <c r="G948" s="189"/>
      <c r="H948" s="189"/>
      <c r="I948" s="189"/>
      <c r="J948" s="189"/>
      <c r="K948" s="189">
        <f t="shared" si="14"/>
        <v>2</v>
      </c>
      <c r="L948" s="188" t="s">
        <v>420</v>
      </c>
      <c r="M948" s="188" t="s">
        <v>885</v>
      </c>
      <c r="N948" s="188" t="s">
        <v>828</v>
      </c>
      <c r="O948" s="190"/>
    </row>
    <row r="949" spans="1:15" s="174" customFormat="1">
      <c r="A949" s="187" t="s">
        <v>3836</v>
      </c>
      <c r="B949" s="188" t="s">
        <v>3837</v>
      </c>
      <c r="C949" s="189">
        <v>1</v>
      </c>
      <c r="D949" s="189">
        <v>1</v>
      </c>
      <c r="E949" s="189"/>
      <c r="F949" s="189"/>
      <c r="G949" s="189"/>
      <c r="H949" s="189"/>
      <c r="I949" s="189"/>
      <c r="J949" s="189"/>
      <c r="K949" s="189">
        <f t="shared" si="14"/>
        <v>2</v>
      </c>
      <c r="L949" s="188" t="s">
        <v>420</v>
      </c>
      <c r="M949" s="188" t="s">
        <v>823</v>
      </c>
      <c r="N949" s="188"/>
      <c r="O949" s="190"/>
    </row>
    <row r="950" spans="1:15" s="174" customFormat="1">
      <c r="A950" s="187" t="s">
        <v>3838</v>
      </c>
      <c r="B950" s="188" t="s">
        <v>3839</v>
      </c>
      <c r="C950" s="189">
        <v>1</v>
      </c>
      <c r="D950" s="189"/>
      <c r="E950" s="189"/>
      <c r="F950" s="189"/>
      <c r="G950" s="189"/>
      <c r="H950" s="189"/>
      <c r="I950" s="189"/>
      <c r="J950" s="189"/>
      <c r="K950" s="189">
        <f t="shared" si="14"/>
        <v>1</v>
      </c>
      <c r="L950" s="188" t="s">
        <v>420</v>
      </c>
      <c r="M950" s="188" t="s">
        <v>816</v>
      </c>
      <c r="N950" s="188"/>
      <c r="O950" s="190"/>
    </row>
    <row r="951" spans="1:15" s="174" customFormat="1">
      <c r="A951" s="187" t="s">
        <v>3840</v>
      </c>
      <c r="B951" s="188" t="s">
        <v>3841</v>
      </c>
      <c r="C951" s="189">
        <v>1</v>
      </c>
      <c r="D951" s="189"/>
      <c r="E951" s="189"/>
      <c r="F951" s="189"/>
      <c r="G951" s="189"/>
      <c r="H951" s="189"/>
      <c r="I951" s="189"/>
      <c r="J951" s="189"/>
      <c r="K951" s="189">
        <f t="shared" si="14"/>
        <v>1</v>
      </c>
      <c r="L951" s="188" t="s">
        <v>420</v>
      </c>
      <c r="M951" s="188" t="s">
        <v>816</v>
      </c>
      <c r="N951" s="188"/>
      <c r="O951" s="190"/>
    </row>
    <row r="952" spans="1:15" s="174" customFormat="1">
      <c r="A952" s="187" t="s">
        <v>3842</v>
      </c>
      <c r="B952" s="188" t="s">
        <v>3843</v>
      </c>
      <c r="C952" s="189">
        <v>1</v>
      </c>
      <c r="D952" s="189"/>
      <c r="E952" s="189"/>
      <c r="F952" s="189"/>
      <c r="G952" s="189"/>
      <c r="H952" s="189"/>
      <c r="I952" s="189"/>
      <c r="J952" s="189"/>
      <c r="K952" s="189">
        <f t="shared" si="14"/>
        <v>1</v>
      </c>
      <c r="L952" s="188" t="s">
        <v>420</v>
      </c>
      <c r="M952" s="188" t="s">
        <v>847</v>
      </c>
      <c r="N952" s="188"/>
      <c r="O952" s="190"/>
    </row>
    <row r="953" spans="1:15" s="174" customFormat="1">
      <c r="A953" s="187" t="s">
        <v>3844</v>
      </c>
      <c r="B953" s="188" t="s">
        <v>3845</v>
      </c>
      <c r="C953" s="189">
        <v>1</v>
      </c>
      <c r="D953" s="189">
        <v>1</v>
      </c>
      <c r="E953" s="189"/>
      <c r="F953" s="189"/>
      <c r="G953" s="189"/>
      <c r="H953" s="189"/>
      <c r="I953" s="189"/>
      <c r="J953" s="189"/>
      <c r="K953" s="189">
        <f t="shared" si="14"/>
        <v>2</v>
      </c>
      <c r="L953" s="188" t="s">
        <v>420</v>
      </c>
      <c r="M953" s="188" t="s">
        <v>847</v>
      </c>
      <c r="N953" s="188"/>
      <c r="O953" s="190"/>
    </row>
    <row r="954" spans="1:15" s="174" customFormat="1">
      <c r="A954" s="187" t="s">
        <v>3846</v>
      </c>
      <c r="B954" s="188" t="s">
        <v>3847</v>
      </c>
      <c r="C954" s="189">
        <v>1</v>
      </c>
      <c r="D954" s="189"/>
      <c r="E954" s="189"/>
      <c r="F954" s="189"/>
      <c r="G954" s="189"/>
      <c r="H954" s="189"/>
      <c r="I954" s="189"/>
      <c r="J954" s="189"/>
      <c r="K954" s="189">
        <f t="shared" si="14"/>
        <v>1</v>
      </c>
      <c r="L954" s="188" t="s">
        <v>420</v>
      </c>
      <c r="M954" s="188" t="s">
        <v>816</v>
      </c>
      <c r="N954" s="188"/>
      <c r="O954" s="190"/>
    </row>
    <row r="955" spans="1:15" s="174" customFormat="1">
      <c r="A955" s="187" t="s">
        <v>3848</v>
      </c>
      <c r="B955" s="188" t="s">
        <v>3849</v>
      </c>
      <c r="C955" s="189"/>
      <c r="D955" s="189"/>
      <c r="E955" s="189"/>
      <c r="F955" s="189"/>
      <c r="G955" s="189">
        <v>1</v>
      </c>
      <c r="H955" s="189"/>
      <c r="I955" s="189"/>
      <c r="J955" s="189"/>
      <c r="K955" s="189">
        <f t="shared" si="14"/>
        <v>1</v>
      </c>
      <c r="L955" s="188" t="s">
        <v>420</v>
      </c>
      <c r="M955" s="188" t="s">
        <v>847</v>
      </c>
      <c r="N955" s="188"/>
      <c r="O955" s="190"/>
    </row>
    <row r="956" spans="1:15" s="174" customFormat="1">
      <c r="A956" s="187" t="s">
        <v>3850</v>
      </c>
      <c r="B956" s="188" t="s">
        <v>3851</v>
      </c>
      <c r="C956" s="189">
        <v>1</v>
      </c>
      <c r="D956" s="189"/>
      <c r="E956" s="189"/>
      <c r="F956" s="189"/>
      <c r="G956" s="189">
        <v>1</v>
      </c>
      <c r="H956" s="189"/>
      <c r="I956" s="189"/>
      <c r="J956" s="189"/>
      <c r="K956" s="189">
        <f t="shared" si="14"/>
        <v>2</v>
      </c>
      <c r="L956" s="188" t="s">
        <v>106</v>
      </c>
      <c r="M956" s="188" t="s">
        <v>827</v>
      </c>
      <c r="N956" s="188"/>
      <c r="O956" s="190"/>
    </row>
    <row r="957" spans="1:15" s="174" customFormat="1">
      <c r="A957" s="187" t="s">
        <v>3852</v>
      </c>
      <c r="B957" s="188" t="s">
        <v>3853</v>
      </c>
      <c r="C957" s="189">
        <v>1</v>
      </c>
      <c r="D957" s="189"/>
      <c r="E957" s="189"/>
      <c r="F957" s="189"/>
      <c r="G957" s="189"/>
      <c r="H957" s="189"/>
      <c r="I957" s="189"/>
      <c r="J957" s="189"/>
      <c r="K957" s="189">
        <f t="shared" si="14"/>
        <v>1</v>
      </c>
      <c r="L957" s="188" t="s">
        <v>610</v>
      </c>
      <c r="M957" s="188" t="s">
        <v>816</v>
      </c>
      <c r="N957" s="188" t="s">
        <v>828</v>
      </c>
      <c r="O957" s="190"/>
    </row>
    <row r="958" spans="1:15" s="174" customFormat="1">
      <c r="A958" s="187" t="s">
        <v>3854</v>
      </c>
      <c r="B958" s="188" t="s">
        <v>3855</v>
      </c>
      <c r="C958" s="189">
        <v>1</v>
      </c>
      <c r="D958" s="189"/>
      <c r="E958" s="189"/>
      <c r="F958" s="189"/>
      <c r="G958" s="189"/>
      <c r="H958" s="189"/>
      <c r="I958" s="189"/>
      <c r="J958" s="189"/>
      <c r="K958" s="189">
        <f t="shared" si="14"/>
        <v>1</v>
      </c>
      <c r="L958" s="188" t="s">
        <v>610</v>
      </c>
      <c r="M958" s="188" t="s">
        <v>816</v>
      </c>
      <c r="N958" s="188"/>
      <c r="O958" s="190"/>
    </row>
    <row r="959" spans="1:15" s="174" customFormat="1">
      <c r="A959" s="187" t="s">
        <v>3856</v>
      </c>
      <c r="B959" s="188" t="s">
        <v>3857</v>
      </c>
      <c r="C959" s="189">
        <v>1</v>
      </c>
      <c r="D959" s="189"/>
      <c r="E959" s="189"/>
      <c r="F959" s="189"/>
      <c r="G959" s="189"/>
      <c r="H959" s="189"/>
      <c r="I959" s="189">
        <v>1</v>
      </c>
      <c r="J959" s="189"/>
      <c r="K959" s="189">
        <f t="shared" si="14"/>
        <v>2</v>
      </c>
      <c r="L959" s="188" t="s">
        <v>610</v>
      </c>
      <c r="M959" s="188" t="s">
        <v>861</v>
      </c>
      <c r="N959" s="188"/>
      <c r="O959" s="190"/>
    </row>
    <row r="960" spans="1:15" s="174" customFormat="1">
      <c r="A960" s="187" t="s">
        <v>3858</v>
      </c>
      <c r="B960" s="188" t="s">
        <v>3859</v>
      </c>
      <c r="C960" s="189">
        <v>1</v>
      </c>
      <c r="D960" s="189"/>
      <c r="E960" s="189"/>
      <c r="F960" s="189"/>
      <c r="G960" s="189"/>
      <c r="H960" s="189"/>
      <c r="I960" s="189"/>
      <c r="J960" s="189"/>
      <c r="K960" s="189">
        <f t="shared" si="14"/>
        <v>1</v>
      </c>
      <c r="L960" s="188" t="s">
        <v>610</v>
      </c>
      <c r="M960" s="188" t="s">
        <v>816</v>
      </c>
      <c r="N960" s="188"/>
      <c r="O960" s="190"/>
    </row>
    <row r="961" spans="1:15" s="174" customFormat="1">
      <c r="A961" s="187" t="s">
        <v>3860</v>
      </c>
      <c r="B961" s="188" t="s">
        <v>3861</v>
      </c>
      <c r="C961" s="189">
        <v>1</v>
      </c>
      <c r="D961" s="189"/>
      <c r="E961" s="189"/>
      <c r="F961" s="189"/>
      <c r="G961" s="189"/>
      <c r="H961" s="189"/>
      <c r="I961" s="189"/>
      <c r="J961" s="189"/>
      <c r="K961" s="189">
        <f t="shared" si="14"/>
        <v>1</v>
      </c>
      <c r="L961" s="188" t="s">
        <v>610</v>
      </c>
      <c r="M961" s="188" t="s">
        <v>816</v>
      </c>
      <c r="N961" s="188"/>
      <c r="O961" s="190"/>
    </row>
    <row r="962" spans="1:15" s="174" customFormat="1">
      <c r="A962" s="187" t="s">
        <v>3862</v>
      </c>
      <c r="B962" s="188" t="s">
        <v>3863</v>
      </c>
      <c r="C962" s="189">
        <v>1</v>
      </c>
      <c r="D962" s="189"/>
      <c r="E962" s="189"/>
      <c r="F962" s="189"/>
      <c r="G962" s="189"/>
      <c r="H962" s="189"/>
      <c r="I962" s="189"/>
      <c r="J962" s="189"/>
      <c r="K962" s="189">
        <f t="shared" si="14"/>
        <v>1</v>
      </c>
      <c r="L962" s="188" t="s">
        <v>610</v>
      </c>
      <c r="M962" s="188" t="s">
        <v>847</v>
      </c>
      <c r="N962" s="188"/>
      <c r="O962" s="190"/>
    </row>
    <row r="963" spans="1:15" s="174" customFormat="1">
      <c r="A963" s="187" t="s">
        <v>3864</v>
      </c>
      <c r="B963" s="188" t="s">
        <v>3865</v>
      </c>
      <c r="C963" s="189">
        <v>1</v>
      </c>
      <c r="D963" s="189"/>
      <c r="E963" s="189">
        <v>1</v>
      </c>
      <c r="F963" s="189"/>
      <c r="G963" s="189"/>
      <c r="H963" s="189"/>
      <c r="I963" s="189"/>
      <c r="J963" s="189"/>
      <c r="K963" s="189">
        <f t="shared" si="14"/>
        <v>2</v>
      </c>
      <c r="L963" s="188" t="s">
        <v>610</v>
      </c>
      <c r="M963" s="188" t="s">
        <v>844</v>
      </c>
      <c r="N963" s="188"/>
      <c r="O963" s="190"/>
    </row>
    <row r="964" spans="1:15" s="174" customFormat="1">
      <c r="A964" s="187" t="s">
        <v>3866</v>
      </c>
      <c r="B964" s="188" t="s">
        <v>3867</v>
      </c>
      <c r="C964" s="189">
        <v>1</v>
      </c>
      <c r="D964" s="189"/>
      <c r="E964" s="189"/>
      <c r="F964" s="189"/>
      <c r="G964" s="189">
        <v>1</v>
      </c>
      <c r="H964" s="189"/>
      <c r="I964" s="189"/>
      <c r="J964" s="189"/>
      <c r="K964" s="189">
        <f t="shared" si="14"/>
        <v>2</v>
      </c>
      <c r="L964" s="188" t="s">
        <v>610</v>
      </c>
      <c r="M964" s="188" t="s">
        <v>823</v>
      </c>
      <c r="N964" s="188"/>
      <c r="O964" s="190"/>
    </row>
    <row r="965" spans="1:15" s="174" customFormat="1">
      <c r="A965" s="187" t="s">
        <v>3868</v>
      </c>
      <c r="B965" s="188" t="s">
        <v>3869</v>
      </c>
      <c r="C965" s="189"/>
      <c r="D965" s="189"/>
      <c r="E965" s="189"/>
      <c r="F965" s="189"/>
      <c r="G965" s="189">
        <v>1</v>
      </c>
      <c r="H965" s="189"/>
      <c r="I965" s="189"/>
      <c r="J965" s="189"/>
      <c r="K965" s="189">
        <f t="shared" si="14"/>
        <v>1</v>
      </c>
      <c r="L965" s="188" t="s">
        <v>617</v>
      </c>
      <c r="M965" s="188" t="s">
        <v>816</v>
      </c>
      <c r="N965" s="188"/>
      <c r="O965" s="190"/>
    </row>
    <row r="966" spans="1:15" s="174" customFormat="1">
      <c r="A966" s="187" t="s">
        <v>3870</v>
      </c>
      <c r="B966" s="188" t="s">
        <v>3871</v>
      </c>
      <c r="C966" s="189"/>
      <c r="D966" s="189"/>
      <c r="E966" s="189">
        <v>1</v>
      </c>
      <c r="F966" s="189"/>
      <c r="G966" s="189"/>
      <c r="H966" s="189"/>
      <c r="I966" s="189"/>
      <c r="J966" s="189"/>
      <c r="K966" s="189">
        <f t="shared" si="14"/>
        <v>1</v>
      </c>
      <c r="L966" s="188" t="s">
        <v>360</v>
      </c>
      <c r="M966" s="188" t="s">
        <v>844</v>
      </c>
      <c r="N966" s="188"/>
      <c r="O966" s="190"/>
    </row>
    <row r="967" spans="1:15" s="174" customFormat="1">
      <c r="A967" s="187" t="s">
        <v>3872</v>
      </c>
      <c r="B967" s="188" t="s">
        <v>3873</v>
      </c>
      <c r="C967" s="189"/>
      <c r="D967" s="189"/>
      <c r="E967" s="189"/>
      <c r="F967" s="189"/>
      <c r="G967" s="189"/>
      <c r="H967" s="189">
        <v>1</v>
      </c>
      <c r="I967" s="189">
        <v>1</v>
      </c>
      <c r="J967" s="189"/>
      <c r="K967" s="189">
        <f t="shared" si="14"/>
        <v>2</v>
      </c>
      <c r="L967" s="188" t="s">
        <v>346</v>
      </c>
      <c r="M967" s="188" t="s">
        <v>847</v>
      </c>
      <c r="N967" s="188"/>
      <c r="O967" s="190"/>
    </row>
    <row r="968" spans="1:15" s="174" customFormat="1">
      <c r="A968" s="187" t="s">
        <v>3874</v>
      </c>
      <c r="B968" s="188" t="s">
        <v>3875</v>
      </c>
      <c r="C968" s="189"/>
      <c r="D968" s="189"/>
      <c r="E968" s="189"/>
      <c r="F968" s="189"/>
      <c r="G968" s="189"/>
      <c r="H968" s="189"/>
      <c r="I968" s="189">
        <v>1</v>
      </c>
      <c r="J968" s="189"/>
      <c r="K968" s="189">
        <f t="shared" si="14"/>
        <v>1</v>
      </c>
      <c r="L968" s="188" t="s">
        <v>346</v>
      </c>
      <c r="M968" s="188" t="s">
        <v>3876</v>
      </c>
      <c r="N968" s="188" t="s">
        <v>1168</v>
      </c>
      <c r="O968" s="190"/>
    </row>
    <row r="969" spans="1:15" s="174" customFormat="1">
      <c r="A969" s="187" t="s">
        <v>3877</v>
      </c>
      <c r="B969" s="188" t="s">
        <v>3878</v>
      </c>
      <c r="C969" s="189"/>
      <c r="D969" s="189"/>
      <c r="E969" s="189"/>
      <c r="F969" s="189"/>
      <c r="G969" s="189"/>
      <c r="H969" s="189"/>
      <c r="I969" s="189">
        <v>1</v>
      </c>
      <c r="J969" s="189"/>
      <c r="K969" s="189">
        <f t="shared" ref="K969:K1032" si="15">SUM(C969:J969)</f>
        <v>1</v>
      </c>
      <c r="L969" s="188" t="s">
        <v>346</v>
      </c>
      <c r="M969" s="188" t="s">
        <v>1167</v>
      </c>
      <c r="N969" s="188"/>
      <c r="O969" s="190"/>
    </row>
    <row r="970" spans="1:15" s="174" customFormat="1">
      <c r="A970" s="187" t="s">
        <v>3879</v>
      </c>
      <c r="B970" s="188" t="s">
        <v>3880</v>
      </c>
      <c r="C970" s="189"/>
      <c r="D970" s="189"/>
      <c r="E970" s="189">
        <v>1</v>
      </c>
      <c r="F970" s="189"/>
      <c r="G970" s="189"/>
      <c r="H970" s="189"/>
      <c r="I970" s="189"/>
      <c r="J970" s="189"/>
      <c r="K970" s="189">
        <f t="shared" si="15"/>
        <v>1</v>
      </c>
      <c r="L970" s="188" t="s">
        <v>2991</v>
      </c>
      <c r="M970" s="188" t="s">
        <v>844</v>
      </c>
      <c r="N970" s="188"/>
      <c r="O970" s="190"/>
    </row>
    <row r="971" spans="1:15" s="174" customFormat="1">
      <c r="A971" s="187" t="s">
        <v>3881</v>
      </c>
      <c r="B971" s="188" t="s">
        <v>3882</v>
      </c>
      <c r="C971" s="189">
        <v>1</v>
      </c>
      <c r="D971" s="189"/>
      <c r="E971" s="189">
        <v>1</v>
      </c>
      <c r="F971" s="189"/>
      <c r="G971" s="189"/>
      <c r="H971" s="189"/>
      <c r="I971" s="189"/>
      <c r="J971" s="189"/>
      <c r="K971" s="189">
        <f t="shared" si="15"/>
        <v>2</v>
      </c>
      <c r="L971" s="188" t="s">
        <v>2991</v>
      </c>
      <c r="M971" s="188" t="s">
        <v>1182</v>
      </c>
      <c r="N971" s="188"/>
      <c r="O971" s="190"/>
    </row>
    <row r="972" spans="1:15" s="174" customFormat="1">
      <c r="A972" s="187" t="s">
        <v>3883</v>
      </c>
      <c r="B972" s="188" t="s">
        <v>3884</v>
      </c>
      <c r="C972" s="189">
        <v>1</v>
      </c>
      <c r="D972" s="189">
        <v>1</v>
      </c>
      <c r="E972" s="189"/>
      <c r="F972" s="189"/>
      <c r="G972" s="189"/>
      <c r="H972" s="189"/>
      <c r="I972" s="189"/>
      <c r="J972" s="189"/>
      <c r="K972" s="189">
        <f t="shared" si="15"/>
        <v>2</v>
      </c>
      <c r="L972" s="188" t="s">
        <v>2991</v>
      </c>
      <c r="M972" s="188" t="s">
        <v>827</v>
      </c>
      <c r="N972" s="188"/>
      <c r="O972" s="190"/>
    </row>
    <row r="973" spans="1:15" s="174" customFormat="1">
      <c r="A973" s="187" t="s">
        <v>3885</v>
      </c>
      <c r="B973" s="188" t="s">
        <v>3886</v>
      </c>
      <c r="C973" s="189"/>
      <c r="D973" s="189">
        <v>1</v>
      </c>
      <c r="E973" s="189"/>
      <c r="F973" s="189"/>
      <c r="G973" s="189"/>
      <c r="H973" s="189"/>
      <c r="I973" s="189"/>
      <c r="J973" s="189"/>
      <c r="K973" s="189">
        <f t="shared" si="15"/>
        <v>1</v>
      </c>
      <c r="L973" s="188" t="s">
        <v>2991</v>
      </c>
      <c r="M973" s="188" t="s">
        <v>816</v>
      </c>
      <c r="N973" s="188"/>
      <c r="O973" s="190"/>
    </row>
    <row r="974" spans="1:15" s="174" customFormat="1">
      <c r="A974" s="187" t="s">
        <v>3887</v>
      </c>
      <c r="B974" s="188" t="s">
        <v>3888</v>
      </c>
      <c r="C974" s="189"/>
      <c r="D974" s="189"/>
      <c r="E974" s="189">
        <v>1</v>
      </c>
      <c r="F974" s="189"/>
      <c r="G974" s="189">
        <v>1</v>
      </c>
      <c r="H974" s="189"/>
      <c r="I974" s="189"/>
      <c r="J974" s="189"/>
      <c r="K974" s="189">
        <f t="shared" si="15"/>
        <v>2</v>
      </c>
      <c r="L974" s="188" t="s">
        <v>2991</v>
      </c>
      <c r="M974" s="188" t="s">
        <v>1182</v>
      </c>
      <c r="N974" s="188"/>
      <c r="O974" s="190"/>
    </row>
    <row r="975" spans="1:15" s="174" customFormat="1">
      <c r="A975" s="187" t="s">
        <v>3889</v>
      </c>
      <c r="B975" s="188" t="s">
        <v>3890</v>
      </c>
      <c r="C975" s="189"/>
      <c r="D975" s="189"/>
      <c r="E975" s="189"/>
      <c r="F975" s="189"/>
      <c r="G975" s="189">
        <v>1</v>
      </c>
      <c r="H975" s="189"/>
      <c r="I975" s="189"/>
      <c r="J975" s="189"/>
      <c r="K975" s="189">
        <f t="shared" si="15"/>
        <v>1</v>
      </c>
      <c r="L975" s="188" t="s">
        <v>2991</v>
      </c>
      <c r="M975" s="188" t="s">
        <v>1981</v>
      </c>
      <c r="N975" s="188"/>
      <c r="O975" s="190"/>
    </row>
    <row r="976" spans="1:15" s="174" customFormat="1">
      <c r="A976" s="187" t="s">
        <v>3891</v>
      </c>
      <c r="B976" s="188" t="s">
        <v>3892</v>
      </c>
      <c r="C976" s="189">
        <v>1</v>
      </c>
      <c r="D976" s="189"/>
      <c r="E976" s="189"/>
      <c r="F976" s="189"/>
      <c r="G976" s="189"/>
      <c r="H976" s="189">
        <v>1</v>
      </c>
      <c r="I976" s="189">
        <v>1</v>
      </c>
      <c r="J976" s="189"/>
      <c r="K976" s="189">
        <f t="shared" si="15"/>
        <v>3</v>
      </c>
      <c r="L976" s="188" t="s">
        <v>2991</v>
      </c>
      <c r="M976" s="188" t="s">
        <v>823</v>
      </c>
      <c r="N976" s="188"/>
      <c r="O976" s="190"/>
    </row>
    <row r="977" spans="1:15" s="174" customFormat="1">
      <c r="A977" s="187" t="s">
        <v>3893</v>
      </c>
      <c r="B977" s="188" t="s">
        <v>3894</v>
      </c>
      <c r="C977" s="189"/>
      <c r="D977" s="189"/>
      <c r="E977" s="189">
        <v>1</v>
      </c>
      <c r="F977" s="189"/>
      <c r="G977" s="189"/>
      <c r="H977" s="189"/>
      <c r="I977" s="189"/>
      <c r="J977" s="189"/>
      <c r="K977" s="189">
        <f t="shared" si="15"/>
        <v>1</v>
      </c>
      <c r="L977" s="188" t="s">
        <v>281</v>
      </c>
      <c r="M977" s="188" t="s">
        <v>844</v>
      </c>
      <c r="N977" s="188"/>
      <c r="O977" s="190"/>
    </row>
    <row r="978" spans="1:15" s="174" customFormat="1">
      <c r="A978" s="187" t="s">
        <v>3895</v>
      </c>
      <c r="B978" s="188" t="s">
        <v>3896</v>
      </c>
      <c r="C978" s="189"/>
      <c r="D978" s="189"/>
      <c r="E978" s="189">
        <v>1</v>
      </c>
      <c r="F978" s="189"/>
      <c r="G978" s="189">
        <v>1</v>
      </c>
      <c r="H978" s="189"/>
      <c r="I978" s="189"/>
      <c r="J978" s="189"/>
      <c r="K978" s="189">
        <f t="shared" si="15"/>
        <v>2</v>
      </c>
      <c r="L978" s="188" t="s">
        <v>281</v>
      </c>
      <c r="M978" s="188" t="s">
        <v>1600</v>
      </c>
      <c r="N978" s="188"/>
      <c r="O978" s="190"/>
    </row>
    <row r="979" spans="1:15" s="174" customFormat="1">
      <c r="A979" s="187" t="s">
        <v>3897</v>
      </c>
      <c r="B979" s="188" t="s">
        <v>3898</v>
      </c>
      <c r="C979" s="189"/>
      <c r="D979" s="189"/>
      <c r="E979" s="189"/>
      <c r="F979" s="189"/>
      <c r="G979" s="189">
        <v>1</v>
      </c>
      <c r="H979" s="189"/>
      <c r="I979" s="189"/>
      <c r="J979" s="189"/>
      <c r="K979" s="189">
        <f t="shared" si="15"/>
        <v>1</v>
      </c>
      <c r="L979" s="188" t="s">
        <v>3120</v>
      </c>
      <c r="M979" s="188" t="s">
        <v>816</v>
      </c>
      <c r="N979" s="188"/>
      <c r="O979" s="190"/>
    </row>
    <row r="980" spans="1:15" s="174" customFormat="1">
      <c r="A980" s="187" t="s">
        <v>3899</v>
      </c>
      <c r="B980" s="188" t="s">
        <v>3900</v>
      </c>
      <c r="C980" s="189"/>
      <c r="D980" s="189"/>
      <c r="E980" s="189"/>
      <c r="F980" s="189"/>
      <c r="G980" s="189"/>
      <c r="H980" s="189"/>
      <c r="I980" s="189">
        <v>1</v>
      </c>
      <c r="J980" s="189"/>
      <c r="K980" s="189">
        <f t="shared" si="15"/>
        <v>1</v>
      </c>
      <c r="L980" s="188" t="s">
        <v>3120</v>
      </c>
      <c r="M980" s="188" t="s">
        <v>847</v>
      </c>
      <c r="N980" s="188"/>
      <c r="O980" s="190"/>
    </row>
    <row r="981" spans="1:15" s="174" customFormat="1">
      <c r="A981" s="187" t="s">
        <v>3901</v>
      </c>
      <c r="B981" s="188" t="s">
        <v>3902</v>
      </c>
      <c r="C981" s="189">
        <v>1</v>
      </c>
      <c r="D981" s="189"/>
      <c r="E981" s="189"/>
      <c r="F981" s="189"/>
      <c r="G981" s="189">
        <v>1</v>
      </c>
      <c r="H981" s="189"/>
      <c r="I981" s="189"/>
      <c r="J981" s="189">
        <v>1</v>
      </c>
      <c r="K981" s="189">
        <f t="shared" si="15"/>
        <v>3</v>
      </c>
      <c r="L981" s="188" t="s">
        <v>3120</v>
      </c>
      <c r="M981" s="188" t="s">
        <v>823</v>
      </c>
      <c r="N981" s="188"/>
      <c r="O981" s="190"/>
    </row>
    <row r="982" spans="1:15" s="174" customFormat="1">
      <c r="A982" s="187" t="s">
        <v>3903</v>
      </c>
      <c r="B982" s="188" t="s">
        <v>3904</v>
      </c>
      <c r="C982" s="189"/>
      <c r="D982" s="189"/>
      <c r="E982" s="189">
        <v>1</v>
      </c>
      <c r="F982" s="189"/>
      <c r="G982" s="189"/>
      <c r="H982" s="189"/>
      <c r="I982" s="189"/>
      <c r="J982" s="189"/>
      <c r="K982" s="189">
        <f t="shared" si="15"/>
        <v>1</v>
      </c>
      <c r="L982" s="188" t="s">
        <v>3120</v>
      </c>
      <c r="M982" s="188" t="s">
        <v>844</v>
      </c>
      <c r="N982" s="188"/>
      <c r="O982" s="190"/>
    </row>
    <row r="983" spans="1:15" s="174" customFormat="1">
      <c r="A983" s="187" t="s">
        <v>3905</v>
      </c>
      <c r="B983" s="188" t="s">
        <v>3906</v>
      </c>
      <c r="C983" s="189">
        <v>1</v>
      </c>
      <c r="D983" s="189"/>
      <c r="E983" s="189"/>
      <c r="F983" s="189"/>
      <c r="G983" s="189"/>
      <c r="H983" s="189">
        <v>1</v>
      </c>
      <c r="I983" s="189"/>
      <c r="J983" s="189"/>
      <c r="K983" s="189">
        <f t="shared" si="15"/>
        <v>2</v>
      </c>
      <c r="L983" s="188" t="s">
        <v>3120</v>
      </c>
      <c r="M983" s="188" t="s">
        <v>3907</v>
      </c>
      <c r="N983" s="188"/>
      <c r="O983" s="190"/>
    </row>
    <row r="984" spans="1:15" s="174" customFormat="1">
      <c r="A984" s="187" t="s">
        <v>3908</v>
      </c>
      <c r="B984" s="188" t="s">
        <v>3909</v>
      </c>
      <c r="C984" s="189">
        <v>1</v>
      </c>
      <c r="D984" s="189">
        <v>1</v>
      </c>
      <c r="E984" s="189"/>
      <c r="F984" s="189"/>
      <c r="G984" s="189"/>
      <c r="H984" s="189"/>
      <c r="I984" s="189"/>
      <c r="J984" s="189"/>
      <c r="K984" s="189">
        <f t="shared" si="15"/>
        <v>2</v>
      </c>
      <c r="L984" s="188" t="s">
        <v>3120</v>
      </c>
      <c r="M984" s="188" t="s">
        <v>816</v>
      </c>
      <c r="N984" s="188"/>
      <c r="O984" s="190"/>
    </row>
    <row r="985" spans="1:15" s="174" customFormat="1">
      <c r="A985" s="187" t="s">
        <v>3910</v>
      </c>
      <c r="B985" s="188" t="s">
        <v>3911</v>
      </c>
      <c r="C985" s="189"/>
      <c r="D985" s="189"/>
      <c r="E985" s="189"/>
      <c r="F985" s="189"/>
      <c r="G985" s="189"/>
      <c r="H985" s="189"/>
      <c r="I985" s="189"/>
      <c r="J985" s="189">
        <v>1</v>
      </c>
      <c r="K985" s="189">
        <f t="shared" si="15"/>
        <v>1</v>
      </c>
      <c r="L985" s="188" t="s">
        <v>3120</v>
      </c>
      <c r="M985" s="188" t="s">
        <v>847</v>
      </c>
      <c r="N985" s="188"/>
      <c r="O985" s="190"/>
    </row>
    <row r="986" spans="1:15" s="174" customFormat="1">
      <c r="A986" s="187" t="s">
        <v>3912</v>
      </c>
      <c r="B986" s="188" t="s">
        <v>3913</v>
      </c>
      <c r="C986" s="189">
        <v>1</v>
      </c>
      <c r="D986" s="189"/>
      <c r="E986" s="189"/>
      <c r="F986" s="189"/>
      <c r="G986" s="189"/>
      <c r="H986" s="189"/>
      <c r="I986" s="189">
        <v>1</v>
      </c>
      <c r="J986" s="189"/>
      <c r="K986" s="189">
        <f t="shared" si="15"/>
        <v>2</v>
      </c>
      <c r="L986" s="188" t="s">
        <v>3120</v>
      </c>
      <c r="M986" s="188" t="s">
        <v>847</v>
      </c>
      <c r="N986" s="188"/>
      <c r="O986" s="190"/>
    </row>
    <row r="987" spans="1:15" s="174" customFormat="1">
      <c r="A987" s="187" t="s">
        <v>3914</v>
      </c>
      <c r="B987" s="188" t="s">
        <v>3915</v>
      </c>
      <c r="C987" s="189"/>
      <c r="D987" s="189"/>
      <c r="E987" s="189"/>
      <c r="F987" s="189"/>
      <c r="G987" s="189"/>
      <c r="H987" s="189"/>
      <c r="I987" s="189"/>
      <c r="J987" s="189">
        <v>1</v>
      </c>
      <c r="K987" s="189">
        <f t="shared" si="15"/>
        <v>1</v>
      </c>
      <c r="L987" s="188" t="s">
        <v>3120</v>
      </c>
      <c r="M987" s="188" t="s">
        <v>847</v>
      </c>
      <c r="N987" s="188"/>
      <c r="O987" s="190"/>
    </row>
    <row r="988" spans="1:15" s="174" customFormat="1">
      <c r="A988" s="187" t="s">
        <v>3916</v>
      </c>
      <c r="B988" s="188" t="s">
        <v>3917</v>
      </c>
      <c r="C988" s="189"/>
      <c r="D988" s="189"/>
      <c r="E988" s="189"/>
      <c r="F988" s="189"/>
      <c r="G988" s="189"/>
      <c r="H988" s="189"/>
      <c r="I988" s="189">
        <v>1</v>
      </c>
      <c r="J988" s="189"/>
      <c r="K988" s="189">
        <f t="shared" si="15"/>
        <v>1</v>
      </c>
      <c r="L988" s="188" t="s">
        <v>3120</v>
      </c>
      <c r="M988" s="188" t="s">
        <v>885</v>
      </c>
      <c r="N988" s="188"/>
      <c r="O988" s="190"/>
    </row>
    <row r="989" spans="1:15" s="174" customFormat="1">
      <c r="A989" s="187" t="s">
        <v>3918</v>
      </c>
      <c r="B989" s="188" t="s">
        <v>3919</v>
      </c>
      <c r="C989" s="189"/>
      <c r="D989" s="189"/>
      <c r="E989" s="189"/>
      <c r="F989" s="189"/>
      <c r="G989" s="189">
        <v>1</v>
      </c>
      <c r="H989" s="189"/>
      <c r="I989" s="189">
        <v>1</v>
      </c>
      <c r="J989" s="189"/>
      <c r="K989" s="189">
        <f t="shared" si="15"/>
        <v>2</v>
      </c>
      <c r="L989" s="188" t="s">
        <v>3120</v>
      </c>
      <c r="M989" s="188" t="s">
        <v>1182</v>
      </c>
      <c r="N989" s="188"/>
      <c r="O989" s="190"/>
    </row>
    <row r="990" spans="1:15" s="174" customFormat="1">
      <c r="A990" s="187" t="s">
        <v>3920</v>
      </c>
      <c r="B990" s="188" t="s">
        <v>3921</v>
      </c>
      <c r="C990" s="189"/>
      <c r="D990" s="189"/>
      <c r="E990" s="189"/>
      <c r="F990" s="189"/>
      <c r="G990" s="189">
        <v>1</v>
      </c>
      <c r="H990" s="189"/>
      <c r="I990" s="189"/>
      <c r="J990" s="189"/>
      <c r="K990" s="189">
        <f t="shared" si="15"/>
        <v>1</v>
      </c>
      <c r="L990" s="188" t="s">
        <v>3120</v>
      </c>
      <c r="M990" s="188" t="s">
        <v>847</v>
      </c>
      <c r="N990" s="188"/>
      <c r="O990" s="190"/>
    </row>
    <row r="991" spans="1:15" s="174" customFormat="1">
      <c r="A991" s="187" t="s">
        <v>3922</v>
      </c>
      <c r="B991" s="188" t="s">
        <v>3923</v>
      </c>
      <c r="C991" s="189">
        <v>1</v>
      </c>
      <c r="D991" s="189"/>
      <c r="E991" s="189">
        <v>1</v>
      </c>
      <c r="F991" s="189"/>
      <c r="G991" s="189"/>
      <c r="H991" s="189"/>
      <c r="I991" s="189"/>
      <c r="J991" s="189"/>
      <c r="K991" s="189">
        <f t="shared" si="15"/>
        <v>2</v>
      </c>
      <c r="L991" s="188" t="s">
        <v>123</v>
      </c>
      <c r="M991" s="188" t="s">
        <v>844</v>
      </c>
      <c r="N991" s="188"/>
      <c r="O991" s="190"/>
    </row>
    <row r="992" spans="1:15" s="174" customFormat="1">
      <c r="A992" s="187" t="s">
        <v>3924</v>
      </c>
      <c r="B992" s="188" t="s">
        <v>3925</v>
      </c>
      <c r="C992" s="189"/>
      <c r="D992" s="189"/>
      <c r="E992" s="189"/>
      <c r="F992" s="189"/>
      <c r="G992" s="189">
        <v>1</v>
      </c>
      <c r="H992" s="189"/>
      <c r="I992" s="189"/>
      <c r="J992" s="189"/>
      <c r="K992" s="189">
        <f t="shared" si="15"/>
        <v>1</v>
      </c>
      <c r="L992" s="188" t="s">
        <v>123</v>
      </c>
      <c r="M992" s="188" t="s">
        <v>816</v>
      </c>
      <c r="N992" s="188"/>
      <c r="O992" s="190"/>
    </row>
    <row r="993" spans="1:15" s="174" customFormat="1">
      <c r="A993" s="187" t="s">
        <v>3926</v>
      </c>
      <c r="B993" s="188" t="s">
        <v>3927</v>
      </c>
      <c r="C993" s="189"/>
      <c r="D993" s="189"/>
      <c r="E993" s="189"/>
      <c r="F993" s="189"/>
      <c r="G993" s="189"/>
      <c r="H993" s="189"/>
      <c r="I993" s="189"/>
      <c r="J993" s="189">
        <v>1</v>
      </c>
      <c r="K993" s="189">
        <f t="shared" si="15"/>
        <v>1</v>
      </c>
      <c r="L993" s="188" t="s">
        <v>123</v>
      </c>
      <c r="M993" s="188" t="s">
        <v>816</v>
      </c>
      <c r="N993" s="188"/>
      <c r="O993" s="190"/>
    </row>
    <row r="994" spans="1:15" s="174" customFormat="1">
      <c r="A994" s="187" t="s">
        <v>3928</v>
      </c>
      <c r="B994" s="188" t="s">
        <v>3929</v>
      </c>
      <c r="C994" s="189">
        <v>1</v>
      </c>
      <c r="D994" s="189"/>
      <c r="E994" s="189"/>
      <c r="F994" s="189"/>
      <c r="G994" s="189"/>
      <c r="H994" s="189"/>
      <c r="I994" s="189">
        <v>1</v>
      </c>
      <c r="J994" s="189"/>
      <c r="K994" s="189">
        <f t="shared" si="15"/>
        <v>2</v>
      </c>
      <c r="L994" s="188" t="s">
        <v>123</v>
      </c>
      <c r="M994" s="188" t="s">
        <v>861</v>
      </c>
      <c r="N994" s="188"/>
      <c r="O994" s="190"/>
    </row>
    <row r="995" spans="1:15" s="174" customFormat="1">
      <c r="A995" s="187" t="s">
        <v>3930</v>
      </c>
      <c r="B995" s="188" t="s">
        <v>3931</v>
      </c>
      <c r="C995" s="189"/>
      <c r="D995" s="189"/>
      <c r="E995" s="189"/>
      <c r="F995" s="189"/>
      <c r="G995" s="189"/>
      <c r="H995" s="189"/>
      <c r="I995" s="189"/>
      <c r="J995" s="189">
        <v>1</v>
      </c>
      <c r="K995" s="189">
        <f t="shared" si="15"/>
        <v>1</v>
      </c>
      <c r="L995" s="188" t="s">
        <v>123</v>
      </c>
      <c r="M995" s="188" t="s">
        <v>827</v>
      </c>
      <c r="N995" s="188"/>
      <c r="O995" s="190"/>
    </row>
    <row r="996" spans="1:15" s="174" customFormat="1">
      <c r="A996" s="187" t="s">
        <v>3932</v>
      </c>
      <c r="B996" s="188" t="s">
        <v>3933</v>
      </c>
      <c r="C996" s="189"/>
      <c r="D996" s="189"/>
      <c r="E996" s="189"/>
      <c r="F996" s="189"/>
      <c r="G996" s="189"/>
      <c r="H996" s="189"/>
      <c r="I996" s="189">
        <v>1</v>
      </c>
      <c r="J996" s="189"/>
      <c r="K996" s="189">
        <f t="shared" si="15"/>
        <v>1</v>
      </c>
      <c r="L996" s="188" t="s">
        <v>123</v>
      </c>
      <c r="M996" s="188" t="s">
        <v>1189</v>
      </c>
      <c r="N996" s="188"/>
      <c r="O996" s="190"/>
    </row>
    <row r="997" spans="1:15" s="174" customFormat="1">
      <c r="A997" s="187" t="s">
        <v>3934</v>
      </c>
      <c r="B997" s="188" t="s">
        <v>3935</v>
      </c>
      <c r="C997" s="189"/>
      <c r="D997" s="189"/>
      <c r="E997" s="189">
        <v>1</v>
      </c>
      <c r="F997" s="189"/>
      <c r="G997" s="189"/>
      <c r="H997" s="189"/>
      <c r="I997" s="189"/>
      <c r="J997" s="189"/>
      <c r="K997" s="189">
        <f t="shared" si="15"/>
        <v>1</v>
      </c>
      <c r="L997" s="188" t="s">
        <v>110</v>
      </c>
      <c r="M997" s="188" t="s">
        <v>847</v>
      </c>
      <c r="N997" s="188"/>
      <c r="O997" s="190"/>
    </row>
    <row r="998" spans="1:15" s="174" customFormat="1">
      <c r="A998" s="187" t="s">
        <v>3936</v>
      </c>
      <c r="B998" s="188" t="s">
        <v>3937</v>
      </c>
      <c r="C998" s="189">
        <v>1</v>
      </c>
      <c r="D998" s="189"/>
      <c r="E998" s="189"/>
      <c r="F998" s="189"/>
      <c r="G998" s="189"/>
      <c r="H998" s="189">
        <v>1</v>
      </c>
      <c r="I998" s="189"/>
      <c r="J998" s="189"/>
      <c r="K998" s="189">
        <f t="shared" si="15"/>
        <v>2</v>
      </c>
      <c r="L998" s="188" t="s">
        <v>106</v>
      </c>
      <c r="M998" s="188" t="s">
        <v>1409</v>
      </c>
      <c r="N998" s="188"/>
      <c r="O998" s="190"/>
    </row>
    <row r="999" spans="1:15" s="174" customFormat="1">
      <c r="A999" s="187" t="s">
        <v>3938</v>
      </c>
      <c r="B999" s="188" t="s">
        <v>3939</v>
      </c>
      <c r="C999" s="189"/>
      <c r="D999" s="189"/>
      <c r="E999" s="189"/>
      <c r="F999" s="189"/>
      <c r="G999" s="189"/>
      <c r="H999" s="189"/>
      <c r="I999" s="189"/>
      <c r="J999" s="189">
        <v>1</v>
      </c>
      <c r="K999" s="189">
        <f t="shared" si="15"/>
        <v>1</v>
      </c>
      <c r="L999" s="188" t="s">
        <v>342</v>
      </c>
      <c r="M999" s="188" t="s">
        <v>847</v>
      </c>
      <c r="N999" s="188"/>
      <c r="O999" s="190"/>
    </row>
    <row r="1000" spans="1:15" s="174" customFormat="1">
      <c r="A1000" s="187" t="s">
        <v>3940</v>
      </c>
      <c r="B1000" s="188" t="s">
        <v>3941</v>
      </c>
      <c r="C1000" s="189">
        <v>1</v>
      </c>
      <c r="D1000" s="189"/>
      <c r="E1000" s="189"/>
      <c r="F1000" s="189"/>
      <c r="G1000" s="189"/>
      <c r="H1000" s="189"/>
      <c r="I1000" s="189">
        <v>1</v>
      </c>
      <c r="J1000" s="189"/>
      <c r="K1000" s="189">
        <f t="shared" si="15"/>
        <v>2</v>
      </c>
      <c r="L1000" s="188" t="s">
        <v>350</v>
      </c>
      <c r="M1000" s="188" t="s">
        <v>844</v>
      </c>
      <c r="N1000" s="188"/>
      <c r="O1000" s="190"/>
    </row>
    <row r="1001" spans="1:15" s="174" customFormat="1">
      <c r="A1001" s="187" t="s">
        <v>3942</v>
      </c>
      <c r="B1001" s="188" t="s">
        <v>3943</v>
      </c>
      <c r="C1001" s="189"/>
      <c r="D1001" s="189">
        <v>1</v>
      </c>
      <c r="E1001" s="189"/>
      <c r="F1001" s="189"/>
      <c r="G1001" s="189"/>
      <c r="H1001" s="189"/>
      <c r="I1001" s="189"/>
      <c r="J1001" s="189"/>
      <c r="K1001" s="189">
        <f t="shared" si="15"/>
        <v>1</v>
      </c>
      <c r="L1001" s="188" t="s">
        <v>617</v>
      </c>
      <c r="M1001" s="188" t="s">
        <v>847</v>
      </c>
      <c r="N1001" s="188"/>
      <c r="O1001" s="190"/>
    </row>
    <row r="1002" spans="1:15" s="174" customFormat="1">
      <c r="A1002" s="187" t="s">
        <v>3944</v>
      </c>
      <c r="B1002" s="188" t="s">
        <v>3945</v>
      </c>
      <c r="C1002" s="189"/>
      <c r="D1002" s="189"/>
      <c r="E1002" s="189"/>
      <c r="F1002" s="189"/>
      <c r="G1002" s="189"/>
      <c r="H1002" s="189"/>
      <c r="I1002" s="189">
        <v>1</v>
      </c>
      <c r="J1002" s="189"/>
      <c r="K1002" s="189">
        <f t="shared" si="15"/>
        <v>1</v>
      </c>
      <c r="L1002" s="188" t="s">
        <v>106</v>
      </c>
      <c r="M1002" s="188" t="s">
        <v>861</v>
      </c>
      <c r="N1002" s="188"/>
      <c r="O1002" s="190"/>
    </row>
    <row r="1003" spans="1:15" s="174" customFormat="1">
      <c r="A1003" s="187" t="s">
        <v>3946</v>
      </c>
      <c r="B1003" s="188" t="s">
        <v>3947</v>
      </c>
      <c r="C1003" s="189"/>
      <c r="D1003" s="189"/>
      <c r="E1003" s="189">
        <v>1</v>
      </c>
      <c r="F1003" s="189"/>
      <c r="G1003" s="189"/>
      <c r="H1003" s="189"/>
      <c r="I1003" s="189"/>
      <c r="J1003" s="189"/>
      <c r="K1003" s="189">
        <f t="shared" si="15"/>
        <v>1</v>
      </c>
      <c r="L1003" s="188" t="s">
        <v>106</v>
      </c>
      <c r="M1003" s="188" t="s">
        <v>1981</v>
      </c>
      <c r="N1003" s="188"/>
      <c r="O1003" s="190"/>
    </row>
    <row r="1004" spans="1:15" s="174" customFormat="1">
      <c r="A1004" s="187" t="s">
        <v>3948</v>
      </c>
      <c r="B1004" s="188" t="s">
        <v>3949</v>
      </c>
      <c r="C1004" s="189"/>
      <c r="D1004" s="189"/>
      <c r="E1004" s="189"/>
      <c r="F1004" s="189"/>
      <c r="G1004" s="189">
        <v>1</v>
      </c>
      <c r="H1004" s="189"/>
      <c r="I1004" s="189">
        <v>1</v>
      </c>
      <c r="J1004" s="189"/>
      <c r="K1004" s="189">
        <f t="shared" si="15"/>
        <v>2</v>
      </c>
      <c r="L1004" s="188" t="s">
        <v>106</v>
      </c>
      <c r="M1004" s="188" t="s">
        <v>861</v>
      </c>
      <c r="N1004" s="188"/>
      <c r="O1004" s="190"/>
    </row>
    <row r="1005" spans="1:15" s="174" customFormat="1">
      <c r="A1005" s="187" t="s">
        <v>3950</v>
      </c>
      <c r="B1005" s="188" t="s">
        <v>3951</v>
      </c>
      <c r="C1005" s="189">
        <v>1</v>
      </c>
      <c r="D1005" s="189"/>
      <c r="E1005" s="189"/>
      <c r="F1005" s="189"/>
      <c r="G1005" s="189"/>
      <c r="H1005" s="189"/>
      <c r="I1005" s="189">
        <v>1</v>
      </c>
      <c r="J1005" s="189"/>
      <c r="K1005" s="189">
        <f t="shared" si="15"/>
        <v>2</v>
      </c>
      <c r="L1005" s="188" t="s">
        <v>106</v>
      </c>
      <c r="M1005" s="188" t="s">
        <v>847</v>
      </c>
      <c r="N1005" s="188"/>
      <c r="O1005" s="190"/>
    </row>
    <row r="1006" spans="1:15" s="174" customFormat="1">
      <c r="A1006" s="187" t="s">
        <v>3952</v>
      </c>
      <c r="B1006" s="188" t="s">
        <v>3953</v>
      </c>
      <c r="C1006" s="189"/>
      <c r="D1006" s="189"/>
      <c r="E1006" s="189"/>
      <c r="F1006" s="189"/>
      <c r="G1006" s="189"/>
      <c r="H1006" s="189"/>
      <c r="I1006" s="189"/>
      <c r="J1006" s="189">
        <v>1</v>
      </c>
      <c r="K1006" s="189">
        <f t="shared" si="15"/>
        <v>1</v>
      </c>
      <c r="L1006" s="188" t="s">
        <v>106</v>
      </c>
      <c r="M1006" s="188" t="s">
        <v>816</v>
      </c>
      <c r="N1006" s="188" t="s">
        <v>1168</v>
      </c>
      <c r="O1006" s="190"/>
    </row>
    <row r="1007" spans="1:15" s="174" customFormat="1">
      <c r="A1007" s="187" t="s">
        <v>3954</v>
      </c>
      <c r="B1007" s="188" t="s">
        <v>3955</v>
      </c>
      <c r="C1007" s="189"/>
      <c r="D1007" s="189"/>
      <c r="E1007" s="189"/>
      <c r="F1007" s="189">
        <v>1</v>
      </c>
      <c r="G1007" s="189"/>
      <c r="H1007" s="189"/>
      <c r="I1007" s="189"/>
      <c r="J1007" s="189"/>
      <c r="K1007" s="189">
        <f t="shared" si="15"/>
        <v>1</v>
      </c>
      <c r="L1007" s="188" t="s">
        <v>106</v>
      </c>
      <c r="M1007" s="188" t="s">
        <v>847</v>
      </c>
      <c r="N1007" s="188"/>
      <c r="O1007" s="190"/>
    </row>
    <row r="1008" spans="1:15" s="174" customFormat="1">
      <c r="A1008" s="187" t="s">
        <v>3956</v>
      </c>
      <c r="B1008" s="188" t="s">
        <v>3957</v>
      </c>
      <c r="C1008" s="189"/>
      <c r="D1008" s="189"/>
      <c r="E1008" s="189"/>
      <c r="F1008" s="189"/>
      <c r="G1008" s="189"/>
      <c r="H1008" s="189"/>
      <c r="I1008" s="189">
        <v>1</v>
      </c>
      <c r="J1008" s="189"/>
      <c r="K1008" s="189">
        <f t="shared" si="15"/>
        <v>1</v>
      </c>
      <c r="L1008" s="188" t="s">
        <v>106</v>
      </c>
      <c r="M1008" s="188" t="s">
        <v>3958</v>
      </c>
      <c r="N1008" s="188"/>
      <c r="O1008" s="190"/>
    </row>
    <row r="1009" spans="1:15" s="174" customFormat="1">
      <c r="A1009" s="187" t="s">
        <v>3959</v>
      </c>
      <c r="B1009" s="188" t="s">
        <v>3957</v>
      </c>
      <c r="C1009" s="189"/>
      <c r="D1009" s="189"/>
      <c r="E1009" s="189"/>
      <c r="F1009" s="189"/>
      <c r="G1009" s="189">
        <v>1</v>
      </c>
      <c r="H1009" s="189"/>
      <c r="I1009" s="189">
        <v>1</v>
      </c>
      <c r="J1009" s="189"/>
      <c r="K1009" s="189">
        <f t="shared" si="15"/>
        <v>2</v>
      </c>
      <c r="L1009" s="188" t="s">
        <v>106</v>
      </c>
      <c r="M1009" s="188" t="s">
        <v>3958</v>
      </c>
      <c r="N1009" s="188"/>
      <c r="O1009" s="190"/>
    </row>
    <row r="1010" spans="1:15" s="174" customFormat="1">
      <c r="A1010" s="187" t="s">
        <v>3960</v>
      </c>
      <c r="B1010" s="188" t="s">
        <v>3961</v>
      </c>
      <c r="C1010" s="189"/>
      <c r="D1010" s="189"/>
      <c r="E1010" s="189"/>
      <c r="F1010" s="189"/>
      <c r="G1010" s="189"/>
      <c r="H1010" s="189"/>
      <c r="I1010" s="189">
        <v>1</v>
      </c>
      <c r="J1010" s="189"/>
      <c r="K1010" s="189">
        <f t="shared" si="15"/>
        <v>1</v>
      </c>
      <c r="L1010" s="188" t="s">
        <v>106</v>
      </c>
      <c r="M1010" s="188" t="s">
        <v>861</v>
      </c>
      <c r="N1010" s="188"/>
      <c r="O1010" s="190"/>
    </row>
    <row r="1011" spans="1:15" s="174" customFormat="1">
      <c r="A1011" s="187" t="s">
        <v>3962</v>
      </c>
      <c r="B1011" s="188" t="s">
        <v>3963</v>
      </c>
      <c r="C1011" s="189"/>
      <c r="D1011" s="189"/>
      <c r="E1011" s="189"/>
      <c r="F1011" s="189"/>
      <c r="G1011" s="189"/>
      <c r="H1011" s="189"/>
      <c r="I1011" s="189">
        <v>1</v>
      </c>
      <c r="J1011" s="189"/>
      <c r="K1011" s="189">
        <f t="shared" si="15"/>
        <v>1</v>
      </c>
      <c r="L1011" s="188" t="s">
        <v>144</v>
      </c>
      <c r="M1011" s="188" t="s">
        <v>844</v>
      </c>
      <c r="N1011" s="188"/>
      <c r="O1011" s="190"/>
    </row>
    <row r="1012" spans="1:15" s="174" customFormat="1">
      <c r="A1012" s="187" t="s">
        <v>3964</v>
      </c>
      <c r="B1012" s="188" t="s">
        <v>3965</v>
      </c>
      <c r="C1012" s="189"/>
      <c r="D1012" s="189"/>
      <c r="E1012" s="189"/>
      <c r="F1012" s="189"/>
      <c r="G1012" s="189">
        <v>1</v>
      </c>
      <c r="H1012" s="189"/>
      <c r="I1012" s="189">
        <v>1</v>
      </c>
      <c r="J1012" s="189"/>
      <c r="K1012" s="189">
        <f t="shared" si="15"/>
        <v>2</v>
      </c>
      <c r="L1012" s="188" t="s">
        <v>106</v>
      </c>
      <c r="M1012" s="188" t="s">
        <v>885</v>
      </c>
      <c r="N1012" s="188"/>
      <c r="O1012" s="190"/>
    </row>
    <row r="1013" spans="1:15" s="174" customFormat="1">
      <c r="A1013" s="187" t="s">
        <v>3966</v>
      </c>
      <c r="B1013" s="188" t="s">
        <v>3967</v>
      </c>
      <c r="C1013" s="189">
        <v>1</v>
      </c>
      <c r="D1013" s="189"/>
      <c r="E1013" s="189"/>
      <c r="F1013" s="189"/>
      <c r="G1013" s="189"/>
      <c r="H1013" s="189"/>
      <c r="I1013" s="189">
        <v>1</v>
      </c>
      <c r="J1013" s="189"/>
      <c r="K1013" s="189">
        <f t="shared" si="15"/>
        <v>2</v>
      </c>
      <c r="L1013" s="188"/>
      <c r="M1013" s="188" t="s">
        <v>844</v>
      </c>
      <c r="N1013" s="188"/>
      <c r="O1013" s="190"/>
    </row>
    <row r="1014" spans="1:15" s="174" customFormat="1">
      <c r="A1014" s="187" t="s">
        <v>3968</v>
      </c>
      <c r="B1014" s="188" t="s">
        <v>3969</v>
      </c>
      <c r="C1014" s="189"/>
      <c r="D1014" s="189">
        <v>1</v>
      </c>
      <c r="E1014" s="189"/>
      <c r="F1014" s="189"/>
      <c r="G1014" s="189"/>
      <c r="H1014" s="189"/>
      <c r="I1014" s="189"/>
      <c r="J1014" s="189"/>
      <c r="K1014" s="189">
        <f t="shared" si="15"/>
        <v>1</v>
      </c>
      <c r="L1014" s="188" t="s">
        <v>155</v>
      </c>
      <c r="M1014" s="188" t="s">
        <v>1981</v>
      </c>
      <c r="N1014" s="188"/>
      <c r="O1014" s="190"/>
    </row>
    <row r="1015" spans="1:15" s="174" customFormat="1">
      <c r="A1015" s="187" t="s">
        <v>3970</v>
      </c>
      <c r="B1015" s="188" t="s">
        <v>3971</v>
      </c>
      <c r="C1015" s="189">
        <v>1</v>
      </c>
      <c r="D1015" s="189"/>
      <c r="E1015" s="189"/>
      <c r="F1015" s="189"/>
      <c r="G1015" s="189"/>
      <c r="H1015" s="189"/>
      <c r="I1015" s="189">
        <v>1</v>
      </c>
      <c r="J1015" s="189"/>
      <c r="K1015" s="189">
        <f t="shared" si="15"/>
        <v>2</v>
      </c>
      <c r="L1015" s="188" t="s">
        <v>155</v>
      </c>
      <c r="M1015" s="188" t="s">
        <v>827</v>
      </c>
      <c r="N1015" s="188"/>
      <c r="O1015" s="190"/>
    </row>
    <row r="1016" spans="1:15" s="174" customFormat="1">
      <c r="A1016" s="187" t="s">
        <v>3972</v>
      </c>
      <c r="B1016" s="188" t="s">
        <v>3973</v>
      </c>
      <c r="C1016" s="189"/>
      <c r="D1016" s="189"/>
      <c r="E1016" s="189">
        <v>1</v>
      </c>
      <c r="F1016" s="189"/>
      <c r="G1016" s="189"/>
      <c r="H1016" s="189"/>
      <c r="I1016" s="189"/>
      <c r="J1016" s="189"/>
      <c r="K1016" s="189">
        <f t="shared" si="15"/>
        <v>1</v>
      </c>
      <c r="L1016" s="188" t="s">
        <v>155</v>
      </c>
      <c r="M1016" s="188" t="s">
        <v>823</v>
      </c>
      <c r="N1016" s="188"/>
      <c r="O1016" s="190"/>
    </row>
    <row r="1017" spans="1:15" s="174" customFormat="1">
      <c r="A1017" s="187" t="s">
        <v>3974</v>
      </c>
      <c r="B1017" s="188" t="s">
        <v>3975</v>
      </c>
      <c r="C1017" s="189"/>
      <c r="D1017" s="189"/>
      <c r="E1017" s="189">
        <v>1</v>
      </c>
      <c r="F1017" s="189"/>
      <c r="G1017" s="189"/>
      <c r="H1017" s="189"/>
      <c r="I1017" s="189"/>
      <c r="J1017" s="189"/>
      <c r="K1017" s="189">
        <f t="shared" si="15"/>
        <v>1</v>
      </c>
      <c r="L1017" s="188" t="s">
        <v>155</v>
      </c>
      <c r="M1017" s="188" t="s">
        <v>2676</v>
      </c>
      <c r="N1017" s="188"/>
      <c r="O1017" s="190"/>
    </row>
    <row r="1018" spans="1:15" s="174" customFormat="1">
      <c r="A1018" s="187" t="s">
        <v>3976</v>
      </c>
      <c r="B1018" s="188" t="s">
        <v>3977</v>
      </c>
      <c r="C1018" s="189"/>
      <c r="D1018" s="189">
        <v>1</v>
      </c>
      <c r="E1018" s="189"/>
      <c r="F1018" s="189">
        <v>1</v>
      </c>
      <c r="G1018" s="189"/>
      <c r="H1018" s="189"/>
      <c r="I1018" s="189"/>
      <c r="J1018" s="189"/>
      <c r="K1018" s="189">
        <f t="shared" si="15"/>
        <v>2</v>
      </c>
      <c r="L1018" s="188" t="s">
        <v>155</v>
      </c>
      <c r="M1018" s="188" t="s">
        <v>847</v>
      </c>
      <c r="N1018" s="188"/>
      <c r="O1018" s="190"/>
    </row>
    <row r="1019" spans="1:15" s="174" customFormat="1">
      <c r="A1019" s="187" t="s">
        <v>3978</v>
      </c>
      <c r="B1019" s="188" t="s">
        <v>3979</v>
      </c>
      <c r="C1019" s="189"/>
      <c r="D1019" s="189"/>
      <c r="E1019" s="189"/>
      <c r="F1019" s="189">
        <v>1</v>
      </c>
      <c r="G1019" s="189"/>
      <c r="H1019" s="189"/>
      <c r="I1019" s="189"/>
      <c r="J1019" s="189"/>
      <c r="K1019" s="189">
        <f t="shared" si="15"/>
        <v>1</v>
      </c>
      <c r="L1019" s="188" t="s">
        <v>155</v>
      </c>
      <c r="M1019" s="188" t="s">
        <v>847</v>
      </c>
      <c r="N1019" s="188"/>
      <c r="O1019" s="190"/>
    </row>
    <row r="1020" spans="1:15" s="174" customFormat="1">
      <c r="A1020" s="187" t="s">
        <v>3980</v>
      </c>
      <c r="B1020" s="188" t="s">
        <v>3981</v>
      </c>
      <c r="C1020" s="189"/>
      <c r="D1020" s="189"/>
      <c r="E1020" s="189">
        <v>1</v>
      </c>
      <c r="F1020" s="189"/>
      <c r="G1020" s="189"/>
      <c r="H1020" s="189"/>
      <c r="I1020" s="189"/>
      <c r="J1020" s="189"/>
      <c r="K1020" s="189">
        <f t="shared" si="15"/>
        <v>1</v>
      </c>
      <c r="L1020" s="188" t="s">
        <v>155</v>
      </c>
      <c r="M1020" s="188" t="s">
        <v>1037</v>
      </c>
      <c r="N1020" s="188"/>
      <c r="O1020" s="190"/>
    </row>
    <row r="1021" spans="1:15" s="174" customFormat="1">
      <c r="A1021" s="187" t="s">
        <v>3982</v>
      </c>
      <c r="B1021" s="188" t="s">
        <v>3983</v>
      </c>
      <c r="C1021" s="189"/>
      <c r="D1021" s="189"/>
      <c r="E1021" s="189"/>
      <c r="F1021" s="189"/>
      <c r="G1021" s="189"/>
      <c r="H1021" s="189"/>
      <c r="I1021" s="189">
        <v>1</v>
      </c>
      <c r="J1021" s="189"/>
      <c r="K1021" s="189">
        <f t="shared" si="15"/>
        <v>1</v>
      </c>
      <c r="L1021" s="188" t="s">
        <v>155</v>
      </c>
      <c r="M1021" s="188" t="s">
        <v>885</v>
      </c>
      <c r="N1021" s="188"/>
      <c r="O1021" s="190"/>
    </row>
    <row r="1022" spans="1:15" s="174" customFormat="1">
      <c r="A1022" s="187" t="s">
        <v>3984</v>
      </c>
      <c r="B1022" s="188" t="s">
        <v>3985</v>
      </c>
      <c r="C1022" s="189"/>
      <c r="D1022" s="189"/>
      <c r="E1022" s="189">
        <v>1</v>
      </c>
      <c r="F1022" s="189"/>
      <c r="G1022" s="189"/>
      <c r="H1022" s="189"/>
      <c r="I1022" s="189"/>
      <c r="J1022" s="189"/>
      <c r="K1022" s="189">
        <f t="shared" si="15"/>
        <v>1</v>
      </c>
      <c r="L1022" s="188" t="s">
        <v>155</v>
      </c>
      <c r="M1022" s="188" t="s">
        <v>1394</v>
      </c>
      <c r="N1022" s="188"/>
      <c r="O1022" s="190"/>
    </row>
    <row r="1023" spans="1:15" s="174" customFormat="1">
      <c r="A1023" s="187" t="s">
        <v>3986</v>
      </c>
      <c r="B1023" s="188" t="s">
        <v>3987</v>
      </c>
      <c r="C1023" s="189"/>
      <c r="D1023" s="189"/>
      <c r="E1023" s="189">
        <v>1</v>
      </c>
      <c r="F1023" s="189"/>
      <c r="G1023" s="189">
        <v>1</v>
      </c>
      <c r="H1023" s="189"/>
      <c r="I1023" s="189"/>
      <c r="J1023" s="189"/>
      <c r="K1023" s="189">
        <f t="shared" si="15"/>
        <v>2</v>
      </c>
      <c r="L1023" s="188" t="s">
        <v>155</v>
      </c>
      <c r="M1023" s="188" t="s">
        <v>971</v>
      </c>
      <c r="N1023" s="188"/>
      <c r="O1023" s="190"/>
    </row>
    <row r="1024" spans="1:15" s="174" customFormat="1">
      <c r="A1024" s="187" t="s">
        <v>3988</v>
      </c>
      <c r="B1024" s="188" t="s">
        <v>3989</v>
      </c>
      <c r="C1024" s="189">
        <v>1</v>
      </c>
      <c r="D1024" s="189">
        <v>1</v>
      </c>
      <c r="E1024" s="189"/>
      <c r="F1024" s="189">
        <v>1</v>
      </c>
      <c r="G1024" s="189"/>
      <c r="H1024" s="189"/>
      <c r="I1024" s="189"/>
      <c r="J1024" s="189">
        <v>1</v>
      </c>
      <c r="K1024" s="189">
        <f t="shared" si="15"/>
        <v>4</v>
      </c>
      <c r="L1024" s="188" t="s">
        <v>155</v>
      </c>
      <c r="M1024" s="188" t="s">
        <v>847</v>
      </c>
      <c r="N1024" s="188"/>
      <c r="O1024" s="190"/>
    </row>
    <row r="1025" spans="1:15" s="174" customFormat="1">
      <c r="A1025" s="187" t="s">
        <v>3990</v>
      </c>
      <c r="B1025" s="188" t="s">
        <v>3991</v>
      </c>
      <c r="C1025" s="189"/>
      <c r="D1025" s="189"/>
      <c r="E1025" s="189"/>
      <c r="F1025" s="189"/>
      <c r="G1025" s="189"/>
      <c r="H1025" s="189"/>
      <c r="I1025" s="189"/>
      <c r="J1025" s="189">
        <v>1</v>
      </c>
      <c r="K1025" s="189">
        <f t="shared" si="15"/>
        <v>1</v>
      </c>
      <c r="L1025" s="188" t="s">
        <v>155</v>
      </c>
      <c r="M1025" s="188" t="s">
        <v>847</v>
      </c>
      <c r="N1025" s="188"/>
      <c r="O1025" s="190"/>
    </row>
    <row r="1026" spans="1:15" s="174" customFormat="1">
      <c r="A1026" s="187" t="s">
        <v>3992</v>
      </c>
      <c r="B1026" s="188" t="s">
        <v>3969</v>
      </c>
      <c r="C1026" s="189"/>
      <c r="D1026" s="189"/>
      <c r="E1026" s="189">
        <v>1</v>
      </c>
      <c r="F1026" s="189"/>
      <c r="G1026" s="189"/>
      <c r="H1026" s="189"/>
      <c r="I1026" s="189"/>
      <c r="J1026" s="189"/>
      <c r="K1026" s="189">
        <f t="shared" si="15"/>
        <v>1</v>
      </c>
      <c r="L1026" s="188" t="s">
        <v>155</v>
      </c>
      <c r="M1026" s="188" t="s">
        <v>885</v>
      </c>
      <c r="N1026" s="188" t="s">
        <v>828</v>
      </c>
      <c r="O1026" s="190"/>
    </row>
    <row r="1027" spans="1:15" s="174" customFormat="1">
      <c r="A1027" s="187" t="s">
        <v>3993</v>
      </c>
      <c r="B1027" s="188" t="s">
        <v>3994</v>
      </c>
      <c r="C1027" s="189"/>
      <c r="D1027" s="189"/>
      <c r="E1027" s="189">
        <v>1</v>
      </c>
      <c r="F1027" s="189"/>
      <c r="G1027" s="189"/>
      <c r="H1027" s="189"/>
      <c r="I1027" s="189"/>
      <c r="J1027" s="189"/>
      <c r="K1027" s="189">
        <f t="shared" si="15"/>
        <v>1</v>
      </c>
      <c r="L1027" s="188" t="s">
        <v>136</v>
      </c>
      <c r="M1027" s="188" t="s">
        <v>1037</v>
      </c>
      <c r="N1027" s="188"/>
      <c r="O1027" s="190"/>
    </row>
    <row r="1028" spans="1:15" s="174" customFormat="1">
      <c r="A1028" s="187" t="s">
        <v>3995</v>
      </c>
      <c r="B1028" s="188" t="s">
        <v>3996</v>
      </c>
      <c r="C1028" s="189"/>
      <c r="D1028" s="189"/>
      <c r="E1028" s="189">
        <v>1</v>
      </c>
      <c r="F1028" s="189"/>
      <c r="G1028" s="189"/>
      <c r="H1028" s="189"/>
      <c r="I1028" s="189"/>
      <c r="J1028" s="189"/>
      <c r="K1028" s="189">
        <f t="shared" si="15"/>
        <v>1</v>
      </c>
      <c r="L1028" s="188" t="s">
        <v>136</v>
      </c>
      <c r="M1028" s="188" t="s">
        <v>1981</v>
      </c>
      <c r="N1028" s="188"/>
      <c r="O1028" s="190"/>
    </row>
    <row r="1029" spans="1:15" s="174" customFormat="1">
      <c r="A1029" s="187" t="s">
        <v>3997</v>
      </c>
      <c r="B1029" s="188" t="s">
        <v>3998</v>
      </c>
      <c r="C1029" s="189"/>
      <c r="D1029" s="189"/>
      <c r="E1029" s="189"/>
      <c r="F1029" s="189"/>
      <c r="G1029" s="189"/>
      <c r="H1029" s="189">
        <v>1</v>
      </c>
      <c r="I1029" s="189">
        <v>1</v>
      </c>
      <c r="J1029" s="189"/>
      <c r="K1029" s="189">
        <f t="shared" si="15"/>
        <v>2</v>
      </c>
      <c r="L1029" s="188" t="s">
        <v>264</v>
      </c>
      <c r="M1029" s="188" t="s">
        <v>823</v>
      </c>
      <c r="N1029" s="188"/>
      <c r="O1029" s="190"/>
    </row>
    <row r="1030" spans="1:15" s="174" customFormat="1">
      <c r="A1030" s="187" t="s">
        <v>3999</v>
      </c>
      <c r="B1030" s="188" t="s">
        <v>4000</v>
      </c>
      <c r="C1030" s="189">
        <v>1</v>
      </c>
      <c r="D1030" s="189"/>
      <c r="E1030" s="189"/>
      <c r="F1030" s="189"/>
      <c r="G1030" s="189"/>
      <c r="H1030" s="189"/>
      <c r="I1030" s="189"/>
      <c r="J1030" s="189">
        <v>1</v>
      </c>
      <c r="K1030" s="189">
        <f t="shared" si="15"/>
        <v>2</v>
      </c>
      <c r="L1030" s="188" t="s">
        <v>106</v>
      </c>
      <c r="M1030" s="188" t="s">
        <v>823</v>
      </c>
      <c r="N1030" s="188"/>
      <c r="O1030" s="190"/>
    </row>
    <row r="1031" spans="1:15" s="174" customFormat="1">
      <c r="A1031" s="187" t="s">
        <v>4001</v>
      </c>
      <c r="B1031" s="188" t="s">
        <v>4002</v>
      </c>
      <c r="C1031" s="189">
        <v>1</v>
      </c>
      <c r="D1031" s="189"/>
      <c r="E1031" s="189"/>
      <c r="F1031" s="189"/>
      <c r="G1031" s="189"/>
      <c r="H1031" s="189"/>
      <c r="I1031" s="189"/>
      <c r="J1031" s="189"/>
      <c r="K1031" s="189">
        <f t="shared" si="15"/>
        <v>1</v>
      </c>
      <c r="L1031" s="188" t="s">
        <v>106</v>
      </c>
      <c r="M1031" s="188" t="s">
        <v>816</v>
      </c>
      <c r="N1031" s="188"/>
      <c r="O1031" s="190"/>
    </row>
    <row r="1032" spans="1:15" s="174" customFormat="1">
      <c r="A1032" s="187" t="s">
        <v>4003</v>
      </c>
      <c r="B1032" s="188" t="s">
        <v>4004</v>
      </c>
      <c r="C1032" s="189"/>
      <c r="D1032" s="189"/>
      <c r="E1032" s="189"/>
      <c r="F1032" s="189"/>
      <c r="G1032" s="189"/>
      <c r="H1032" s="189"/>
      <c r="I1032" s="189">
        <v>1</v>
      </c>
      <c r="J1032" s="189"/>
      <c r="K1032" s="189">
        <f t="shared" si="15"/>
        <v>1</v>
      </c>
      <c r="L1032" s="188" t="s">
        <v>610</v>
      </c>
      <c r="M1032" s="188" t="s">
        <v>844</v>
      </c>
      <c r="N1032" s="188"/>
      <c r="O1032" s="190"/>
    </row>
    <row r="1033" spans="1:15" s="174" customFormat="1">
      <c r="A1033" s="187" t="s">
        <v>4005</v>
      </c>
      <c r="B1033" s="188" t="s">
        <v>4006</v>
      </c>
      <c r="C1033" s="189">
        <v>1</v>
      </c>
      <c r="D1033" s="189"/>
      <c r="E1033" s="189">
        <v>1</v>
      </c>
      <c r="F1033" s="189"/>
      <c r="G1033" s="189"/>
      <c r="H1033" s="189"/>
      <c r="I1033" s="189"/>
      <c r="J1033" s="189"/>
      <c r="K1033" s="189">
        <f t="shared" ref="K1033:K1096" si="16">SUM(C1033:J1033)</f>
        <v>2</v>
      </c>
      <c r="L1033" s="188" t="s">
        <v>98</v>
      </c>
      <c r="M1033" s="188" t="s">
        <v>844</v>
      </c>
      <c r="N1033" s="188"/>
      <c r="O1033" s="190"/>
    </row>
    <row r="1034" spans="1:15" s="174" customFormat="1">
      <c r="A1034" s="187" t="s">
        <v>4007</v>
      </c>
      <c r="B1034" s="188" t="s">
        <v>4008</v>
      </c>
      <c r="C1034" s="189"/>
      <c r="D1034" s="189"/>
      <c r="E1034" s="189"/>
      <c r="F1034" s="189"/>
      <c r="G1034" s="189">
        <v>1</v>
      </c>
      <c r="H1034" s="189"/>
      <c r="I1034" s="189"/>
      <c r="J1034" s="189"/>
      <c r="K1034" s="189">
        <f t="shared" si="16"/>
        <v>1</v>
      </c>
      <c r="L1034" s="188" t="s">
        <v>106</v>
      </c>
      <c r="M1034" s="188" t="s">
        <v>847</v>
      </c>
      <c r="N1034" s="188"/>
      <c r="O1034" s="190"/>
    </row>
    <row r="1035" spans="1:15" s="174" customFormat="1">
      <c r="A1035" s="187" t="s">
        <v>4009</v>
      </c>
      <c r="B1035" s="188" t="s">
        <v>4010</v>
      </c>
      <c r="C1035" s="189"/>
      <c r="D1035" s="189"/>
      <c r="E1035" s="189"/>
      <c r="F1035" s="189"/>
      <c r="G1035" s="189"/>
      <c r="H1035" s="189"/>
      <c r="I1035" s="189">
        <v>1</v>
      </c>
      <c r="J1035" s="189"/>
      <c r="K1035" s="189">
        <f t="shared" si="16"/>
        <v>1</v>
      </c>
      <c r="L1035" s="188" t="s">
        <v>106</v>
      </c>
      <c r="M1035" s="188" t="s">
        <v>823</v>
      </c>
      <c r="N1035" s="188"/>
      <c r="O1035" s="190"/>
    </row>
    <row r="1036" spans="1:15" s="174" customFormat="1">
      <c r="A1036" s="187" t="s">
        <v>4011</v>
      </c>
      <c r="B1036" s="188" t="s">
        <v>4012</v>
      </c>
      <c r="C1036" s="189">
        <v>1</v>
      </c>
      <c r="D1036" s="189"/>
      <c r="E1036" s="189"/>
      <c r="F1036" s="189"/>
      <c r="G1036" s="189"/>
      <c r="H1036" s="189"/>
      <c r="I1036" s="189">
        <v>1</v>
      </c>
      <c r="J1036" s="189"/>
      <c r="K1036" s="189">
        <f t="shared" si="16"/>
        <v>2</v>
      </c>
      <c r="L1036" s="188" t="s">
        <v>4013</v>
      </c>
      <c r="M1036" s="188" t="s">
        <v>844</v>
      </c>
      <c r="N1036" s="188"/>
      <c r="O1036" s="190"/>
    </row>
    <row r="1037" spans="1:15" s="174" customFormat="1">
      <c r="A1037" s="187" t="s">
        <v>4014</v>
      </c>
      <c r="B1037" s="188" t="s">
        <v>4015</v>
      </c>
      <c r="C1037" s="189">
        <v>1</v>
      </c>
      <c r="D1037" s="189"/>
      <c r="E1037" s="189"/>
      <c r="F1037" s="189"/>
      <c r="G1037" s="189">
        <v>1</v>
      </c>
      <c r="H1037" s="189"/>
      <c r="I1037" s="189"/>
      <c r="J1037" s="189">
        <v>1</v>
      </c>
      <c r="K1037" s="189">
        <f t="shared" si="16"/>
        <v>3</v>
      </c>
      <c r="L1037" s="188" t="s">
        <v>106</v>
      </c>
      <c r="M1037" s="188" t="s">
        <v>847</v>
      </c>
      <c r="N1037" s="188"/>
      <c r="O1037" s="190"/>
    </row>
    <row r="1038" spans="1:15" s="174" customFormat="1">
      <c r="A1038" s="187" t="s">
        <v>4016</v>
      </c>
      <c r="B1038" s="188" t="s">
        <v>4017</v>
      </c>
      <c r="C1038" s="189">
        <v>1</v>
      </c>
      <c r="D1038" s="189"/>
      <c r="E1038" s="189"/>
      <c r="F1038" s="189"/>
      <c r="G1038" s="189"/>
      <c r="H1038" s="189"/>
      <c r="I1038" s="189"/>
      <c r="J1038" s="189"/>
      <c r="K1038" s="189">
        <f t="shared" si="16"/>
        <v>1</v>
      </c>
      <c r="L1038" s="188" t="s">
        <v>106</v>
      </c>
      <c r="M1038" s="188" t="s">
        <v>847</v>
      </c>
      <c r="N1038" s="188"/>
      <c r="O1038" s="190"/>
    </row>
    <row r="1039" spans="1:15" s="174" customFormat="1">
      <c r="A1039" s="187" t="s">
        <v>4018</v>
      </c>
      <c r="B1039" s="188" t="s">
        <v>4019</v>
      </c>
      <c r="C1039" s="189">
        <v>1</v>
      </c>
      <c r="D1039" s="189"/>
      <c r="E1039" s="189"/>
      <c r="F1039" s="189"/>
      <c r="G1039" s="189"/>
      <c r="H1039" s="189"/>
      <c r="I1039" s="189"/>
      <c r="J1039" s="189"/>
      <c r="K1039" s="189">
        <f t="shared" si="16"/>
        <v>1</v>
      </c>
      <c r="L1039" s="188" t="s">
        <v>106</v>
      </c>
      <c r="M1039" s="188" t="s">
        <v>847</v>
      </c>
      <c r="N1039" s="188"/>
      <c r="O1039" s="190"/>
    </row>
    <row r="1040" spans="1:15" s="174" customFormat="1">
      <c r="A1040" s="187" t="s">
        <v>4020</v>
      </c>
      <c r="B1040" s="188" t="s">
        <v>4021</v>
      </c>
      <c r="C1040" s="189">
        <v>1</v>
      </c>
      <c r="D1040" s="189"/>
      <c r="E1040" s="189"/>
      <c r="F1040" s="189"/>
      <c r="G1040" s="189"/>
      <c r="H1040" s="189"/>
      <c r="I1040" s="189"/>
      <c r="J1040" s="189"/>
      <c r="K1040" s="189">
        <f t="shared" si="16"/>
        <v>1</v>
      </c>
      <c r="L1040" s="188" t="s">
        <v>106</v>
      </c>
      <c r="M1040" s="188" t="s">
        <v>816</v>
      </c>
      <c r="N1040" s="188"/>
      <c r="O1040" s="190"/>
    </row>
    <row r="1041" spans="1:15" s="174" customFormat="1">
      <c r="A1041" s="187" t="s">
        <v>4022</v>
      </c>
      <c r="B1041" s="188" t="s">
        <v>4023</v>
      </c>
      <c r="C1041" s="189">
        <v>1</v>
      </c>
      <c r="D1041" s="189"/>
      <c r="E1041" s="189"/>
      <c r="F1041" s="189"/>
      <c r="G1041" s="189"/>
      <c r="H1041" s="189"/>
      <c r="I1041" s="189"/>
      <c r="J1041" s="189"/>
      <c r="K1041" s="189">
        <f t="shared" si="16"/>
        <v>1</v>
      </c>
      <c r="L1041" s="188" t="s">
        <v>106</v>
      </c>
      <c r="M1041" s="188" t="s">
        <v>816</v>
      </c>
      <c r="N1041" s="188"/>
      <c r="O1041" s="190"/>
    </row>
    <row r="1042" spans="1:15" s="174" customFormat="1">
      <c r="A1042" s="187" t="s">
        <v>4024</v>
      </c>
      <c r="B1042" s="188" t="s">
        <v>4025</v>
      </c>
      <c r="C1042" s="189"/>
      <c r="D1042" s="189"/>
      <c r="E1042" s="189">
        <v>1</v>
      </c>
      <c r="F1042" s="189"/>
      <c r="G1042" s="189"/>
      <c r="H1042" s="189"/>
      <c r="I1042" s="189"/>
      <c r="J1042" s="189"/>
      <c r="K1042" s="189">
        <f t="shared" si="16"/>
        <v>1</v>
      </c>
      <c r="L1042" s="188" t="s">
        <v>106</v>
      </c>
      <c r="M1042" s="188" t="s">
        <v>823</v>
      </c>
      <c r="N1042" s="188"/>
      <c r="O1042" s="190"/>
    </row>
    <row r="1043" spans="1:15" s="174" customFormat="1">
      <c r="A1043" s="187" t="s">
        <v>4026</v>
      </c>
      <c r="B1043" s="188" t="s">
        <v>4027</v>
      </c>
      <c r="C1043" s="189">
        <v>1</v>
      </c>
      <c r="D1043" s="189"/>
      <c r="E1043" s="189"/>
      <c r="F1043" s="189"/>
      <c r="G1043" s="189"/>
      <c r="H1043" s="189"/>
      <c r="I1043" s="189">
        <v>1</v>
      </c>
      <c r="J1043" s="189"/>
      <c r="K1043" s="189">
        <f t="shared" si="16"/>
        <v>2</v>
      </c>
      <c r="L1043" s="188" t="s">
        <v>106</v>
      </c>
      <c r="M1043" s="188" t="s">
        <v>2217</v>
      </c>
      <c r="N1043" s="188"/>
      <c r="O1043" s="190"/>
    </row>
    <row r="1044" spans="1:15" s="174" customFormat="1">
      <c r="A1044" s="187" t="s">
        <v>4028</v>
      </c>
      <c r="B1044" s="188" t="s">
        <v>4029</v>
      </c>
      <c r="C1044" s="189">
        <v>1</v>
      </c>
      <c r="D1044" s="189"/>
      <c r="E1044" s="189"/>
      <c r="F1044" s="189"/>
      <c r="G1044" s="189"/>
      <c r="H1044" s="189"/>
      <c r="I1044" s="189"/>
      <c r="J1044" s="189"/>
      <c r="K1044" s="189">
        <f t="shared" si="16"/>
        <v>1</v>
      </c>
      <c r="L1044" s="188" t="s">
        <v>106</v>
      </c>
      <c r="M1044" s="188" t="s">
        <v>847</v>
      </c>
      <c r="N1044" s="188"/>
      <c r="O1044" s="190"/>
    </row>
    <row r="1045" spans="1:15" s="174" customFormat="1">
      <c r="A1045" s="187" t="s">
        <v>4030</v>
      </c>
      <c r="B1045" s="188" t="s">
        <v>4031</v>
      </c>
      <c r="C1045" s="189">
        <v>1</v>
      </c>
      <c r="D1045" s="189"/>
      <c r="E1045" s="189"/>
      <c r="F1045" s="189"/>
      <c r="G1045" s="189"/>
      <c r="H1045" s="189"/>
      <c r="I1045" s="189"/>
      <c r="J1045" s="189"/>
      <c r="K1045" s="189">
        <f t="shared" si="16"/>
        <v>1</v>
      </c>
      <c r="L1045" s="188" t="s">
        <v>4032</v>
      </c>
      <c r="M1045" s="188" t="s">
        <v>816</v>
      </c>
      <c r="N1045" s="188"/>
      <c r="O1045" s="190"/>
    </row>
    <row r="1046" spans="1:15" s="174" customFormat="1">
      <c r="A1046" s="187" t="s">
        <v>4033</v>
      </c>
      <c r="B1046" s="188" t="s">
        <v>4034</v>
      </c>
      <c r="C1046" s="189">
        <v>1</v>
      </c>
      <c r="D1046" s="189"/>
      <c r="E1046" s="189"/>
      <c r="F1046" s="189"/>
      <c r="G1046" s="189"/>
      <c r="H1046" s="189"/>
      <c r="I1046" s="189"/>
      <c r="J1046" s="189"/>
      <c r="K1046" s="189">
        <f t="shared" si="16"/>
        <v>1</v>
      </c>
      <c r="L1046" s="188" t="s">
        <v>4032</v>
      </c>
      <c r="M1046" s="188" t="s">
        <v>816</v>
      </c>
      <c r="N1046" s="188"/>
      <c r="O1046" s="190"/>
    </row>
    <row r="1047" spans="1:15" s="174" customFormat="1">
      <c r="A1047" s="187" t="s">
        <v>4035</v>
      </c>
      <c r="B1047" s="188" t="s">
        <v>4036</v>
      </c>
      <c r="C1047" s="189">
        <v>1</v>
      </c>
      <c r="D1047" s="189"/>
      <c r="E1047" s="189"/>
      <c r="F1047" s="189"/>
      <c r="G1047" s="189"/>
      <c r="H1047" s="189"/>
      <c r="I1047" s="189"/>
      <c r="J1047" s="189"/>
      <c r="K1047" s="189">
        <f t="shared" si="16"/>
        <v>1</v>
      </c>
      <c r="L1047" s="188" t="s">
        <v>4032</v>
      </c>
      <c r="M1047" s="188" t="s">
        <v>816</v>
      </c>
      <c r="N1047" s="188"/>
      <c r="O1047" s="190"/>
    </row>
    <row r="1048" spans="1:15" s="174" customFormat="1">
      <c r="A1048" s="187" t="s">
        <v>4037</v>
      </c>
      <c r="B1048" s="188" t="s">
        <v>4038</v>
      </c>
      <c r="C1048" s="189">
        <v>1</v>
      </c>
      <c r="D1048" s="189"/>
      <c r="E1048" s="189"/>
      <c r="F1048" s="189"/>
      <c r="G1048" s="189"/>
      <c r="H1048" s="189"/>
      <c r="I1048" s="189"/>
      <c r="J1048" s="189"/>
      <c r="K1048" s="189">
        <f t="shared" si="16"/>
        <v>1</v>
      </c>
      <c r="L1048" s="188" t="s">
        <v>4032</v>
      </c>
      <c r="M1048" s="188" t="s">
        <v>816</v>
      </c>
      <c r="N1048" s="188" t="s">
        <v>1168</v>
      </c>
      <c r="O1048" s="190"/>
    </row>
    <row r="1049" spans="1:15" s="174" customFormat="1">
      <c r="A1049" s="187" t="s">
        <v>4039</v>
      </c>
      <c r="B1049" s="188" t="s">
        <v>4040</v>
      </c>
      <c r="C1049" s="189">
        <v>1</v>
      </c>
      <c r="D1049" s="189"/>
      <c r="E1049" s="189"/>
      <c r="F1049" s="189"/>
      <c r="G1049" s="189"/>
      <c r="H1049" s="189"/>
      <c r="I1049" s="189"/>
      <c r="J1049" s="189"/>
      <c r="K1049" s="189">
        <f t="shared" si="16"/>
        <v>1</v>
      </c>
      <c r="L1049" s="188" t="s">
        <v>4032</v>
      </c>
      <c r="M1049" s="188" t="s">
        <v>816</v>
      </c>
      <c r="N1049" s="188"/>
      <c r="O1049" s="190"/>
    </row>
    <row r="1050" spans="1:15" s="174" customFormat="1">
      <c r="A1050" s="187" t="s">
        <v>4041</v>
      </c>
      <c r="B1050" s="188" t="s">
        <v>4042</v>
      </c>
      <c r="C1050" s="189"/>
      <c r="D1050" s="189"/>
      <c r="E1050" s="189"/>
      <c r="F1050" s="189"/>
      <c r="G1050" s="189"/>
      <c r="H1050" s="189"/>
      <c r="I1050" s="189">
        <v>1</v>
      </c>
      <c r="J1050" s="189"/>
      <c r="K1050" s="189">
        <f t="shared" si="16"/>
        <v>1</v>
      </c>
      <c r="L1050" s="188" t="s">
        <v>123</v>
      </c>
      <c r="M1050" s="188" t="s">
        <v>844</v>
      </c>
      <c r="N1050" s="188"/>
      <c r="O1050" s="190"/>
    </row>
    <row r="1051" spans="1:15" s="174" customFormat="1">
      <c r="A1051" s="187" t="s">
        <v>4043</v>
      </c>
      <c r="B1051" s="188" t="s">
        <v>4044</v>
      </c>
      <c r="C1051" s="189"/>
      <c r="D1051" s="189"/>
      <c r="E1051" s="189"/>
      <c r="F1051" s="189"/>
      <c r="G1051" s="189"/>
      <c r="H1051" s="189"/>
      <c r="I1051" s="189">
        <v>1</v>
      </c>
      <c r="J1051" s="189"/>
      <c r="K1051" s="189">
        <f t="shared" si="16"/>
        <v>1</v>
      </c>
      <c r="L1051" s="188" t="s">
        <v>106</v>
      </c>
      <c r="M1051" s="188" t="s">
        <v>1950</v>
      </c>
      <c r="N1051" s="188"/>
      <c r="O1051" s="190"/>
    </row>
    <row r="1052" spans="1:15" s="174" customFormat="1">
      <c r="A1052" s="187" t="s">
        <v>4045</v>
      </c>
      <c r="B1052" s="188" t="s">
        <v>4046</v>
      </c>
      <c r="C1052" s="189"/>
      <c r="D1052" s="189"/>
      <c r="E1052" s="189">
        <v>1</v>
      </c>
      <c r="F1052" s="189"/>
      <c r="G1052" s="189">
        <v>1</v>
      </c>
      <c r="H1052" s="189"/>
      <c r="I1052" s="189"/>
      <c r="J1052" s="189"/>
      <c r="K1052" s="189">
        <f t="shared" si="16"/>
        <v>2</v>
      </c>
      <c r="L1052" s="188" t="s">
        <v>106</v>
      </c>
      <c r="M1052" s="188" t="s">
        <v>3147</v>
      </c>
      <c r="N1052" s="188"/>
      <c r="O1052" s="190"/>
    </row>
    <row r="1053" spans="1:15" s="174" customFormat="1">
      <c r="A1053" s="187" t="s">
        <v>4047</v>
      </c>
      <c r="B1053" s="188" t="s">
        <v>4048</v>
      </c>
      <c r="C1053" s="189"/>
      <c r="D1053" s="189"/>
      <c r="E1053" s="189">
        <v>1</v>
      </c>
      <c r="F1053" s="189"/>
      <c r="G1053" s="189">
        <v>1</v>
      </c>
      <c r="H1053" s="189"/>
      <c r="I1053" s="189"/>
      <c r="J1053" s="189"/>
      <c r="K1053" s="189">
        <f t="shared" si="16"/>
        <v>2</v>
      </c>
      <c r="L1053" s="188" t="s">
        <v>106</v>
      </c>
      <c r="M1053" s="188" t="s">
        <v>861</v>
      </c>
      <c r="N1053" s="188"/>
      <c r="O1053" s="190"/>
    </row>
    <row r="1054" spans="1:15" s="174" customFormat="1">
      <c r="A1054" s="187" t="s">
        <v>4049</v>
      </c>
      <c r="B1054" s="188" t="s">
        <v>4050</v>
      </c>
      <c r="C1054" s="189">
        <v>1</v>
      </c>
      <c r="D1054" s="189"/>
      <c r="E1054" s="189"/>
      <c r="F1054" s="189"/>
      <c r="G1054" s="189"/>
      <c r="H1054" s="189"/>
      <c r="I1054" s="189">
        <v>1</v>
      </c>
      <c r="J1054" s="189"/>
      <c r="K1054" s="189">
        <f t="shared" si="16"/>
        <v>2</v>
      </c>
      <c r="L1054" s="188" t="s">
        <v>106</v>
      </c>
      <c r="M1054" s="188" t="s">
        <v>2106</v>
      </c>
      <c r="N1054" s="188"/>
      <c r="O1054" s="190"/>
    </row>
    <row r="1055" spans="1:15" s="174" customFormat="1">
      <c r="A1055" s="187" t="s">
        <v>4051</v>
      </c>
      <c r="B1055" s="188" t="s">
        <v>4052</v>
      </c>
      <c r="C1055" s="189">
        <v>1</v>
      </c>
      <c r="D1055" s="189"/>
      <c r="E1055" s="189"/>
      <c r="F1055" s="189"/>
      <c r="G1055" s="189"/>
      <c r="H1055" s="189">
        <v>1</v>
      </c>
      <c r="I1055" s="189">
        <v>1</v>
      </c>
      <c r="J1055" s="189"/>
      <c r="K1055" s="189">
        <f t="shared" si="16"/>
        <v>3</v>
      </c>
      <c r="L1055" s="188" t="s">
        <v>2628</v>
      </c>
      <c r="M1055" s="188" t="s">
        <v>823</v>
      </c>
      <c r="N1055" s="188"/>
      <c r="O1055" s="190"/>
    </row>
    <row r="1056" spans="1:15" s="174" customFormat="1">
      <c r="A1056" s="187" t="s">
        <v>4053</v>
      </c>
      <c r="B1056" s="188" t="s">
        <v>4054</v>
      </c>
      <c r="C1056" s="189">
        <v>1</v>
      </c>
      <c r="D1056" s="189"/>
      <c r="E1056" s="189"/>
      <c r="F1056" s="189"/>
      <c r="G1056" s="189"/>
      <c r="H1056" s="189"/>
      <c r="I1056" s="189"/>
      <c r="J1056" s="189">
        <v>1</v>
      </c>
      <c r="K1056" s="189">
        <f t="shared" si="16"/>
        <v>2</v>
      </c>
      <c r="L1056" s="188" t="s">
        <v>2628</v>
      </c>
      <c r="M1056" s="188" t="s">
        <v>1657</v>
      </c>
      <c r="N1056" s="188"/>
      <c r="O1056" s="190"/>
    </row>
    <row r="1057" spans="1:15" s="174" customFormat="1">
      <c r="A1057" s="187" t="s">
        <v>4055</v>
      </c>
      <c r="B1057" s="188" t="s">
        <v>4056</v>
      </c>
      <c r="C1057" s="189"/>
      <c r="D1057" s="189"/>
      <c r="E1057" s="189">
        <v>1</v>
      </c>
      <c r="F1057" s="189"/>
      <c r="G1057" s="189"/>
      <c r="H1057" s="189"/>
      <c r="I1057" s="189"/>
      <c r="J1057" s="189"/>
      <c r="K1057" s="189">
        <f t="shared" si="16"/>
        <v>1</v>
      </c>
      <c r="L1057" s="188" t="s">
        <v>2628</v>
      </c>
      <c r="M1057" s="188" t="s">
        <v>1783</v>
      </c>
      <c r="N1057" s="188"/>
      <c r="O1057" s="190"/>
    </row>
    <row r="1058" spans="1:15" s="174" customFormat="1">
      <c r="A1058" s="187" t="s">
        <v>4057</v>
      </c>
      <c r="B1058" s="188" t="s">
        <v>4058</v>
      </c>
      <c r="C1058" s="189">
        <v>1</v>
      </c>
      <c r="D1058" s="189"/>
      <c r="E1058" s="189"/>
      <c r="F1058" s="189"/>
      <c r="G1058" s="189"/>
      <c r="H1058" s="189"/>
      <c r="I1058" s="189">
        <v>1</v>
      </c>
      <c r="J1058" s="189"/>
      <c r="K1058" s="189">
        <f t="shared" si="16"/>
        <v>2</v>
      </c>
      <c r="L1058" s="188" t="s">
        <v>2628</v>
      </c>
      <c r="M1058" s="188" t="s">
        <v>847</v>
      </c>
      <c r="N1058" s="188"/>
      <c r="O1058" s="190"/>
    </row>
    <row r="1059" spans="1:15" s="174" customFormat="1">
      <c r="A1059" s="187" t="s">
        <v>4059</v>
      </c>
      <c r="B1059" s="188" t="s">
        <v>4060</v>
      </c>
      <c r="C1059" s="189">
        <v>1</v>
      </c>
      <c r="D1059" s="189"/>
      <c r="E1059" s="189"/>
      <c r="F1059" s="189"/>
      <c r="G1059" s="189"/>
      <c r="H1059" s="189"/>
      <c r="I1059" s="189"/>
      <c r="J1059" s="189"/>
      <c r="K1059" s="189">
        <f t="shared" si="16"/>
        <v>1</v>
      </c>
      <c r="L1059" s="188" t="s">
        <v>2628</v>
      </c>
      <c r="M1059" s="188" t="s">
        <v>816</v>
      </c>
      <c r="N1059" s="188"/>
      <c r="O1059" s="190"/>
    </row>
    <row r="1060" spans="1:15" s="174" customFormat="1">
      <c r="A1060" s="187" t="s">
        <v>4061</v>
      </c>
      <c r="B1060" s="188" t="s">
        <v>4062</v>
      </c>
      <c r="C1060" s="189">
        <v>1</v>
      </c>
      <c r="D1060" s="189">
        <v>1</v>
      </c>
      <c r="E1060" s="189"/>
      <c r="F1060" s="189"/>
      <c r="G1060" s="189"/>
      <c r="H1060" s="189"/>
      <c r="I1060" s="189"/>
      <c r="J1060" s="189"/>
      <c r="K1060" s="189">
        <f t="shared" si="16"/>
        <v>2</v>
      </c>
      <c r="L1060" s="188" t="s">
        <v>2628</v>
      </c>
      <c r="M1060" s="188" t="s">
        <v>847</v>
      </c>
      <c r="N1060" s="188"/>
      <c r="O1060" s="190"/>
    </row>
    <row r="1061" spans="1:15" s="174" customFormat="1">
      <c r="A1061" s="187" t="s">
        <v>4063</v>
      </c>
      <c r="B1061" s="188" t="s">
        <v>4064</v>
      </c>
      <c r="C1061" s="189"/>
      <c r="D1061" s="189"/>
      <c r="E1061" s="189"/>
      <c r="F1061" s="189"/>
      <c r="G1061" s="189"/>
      <c r="H1061" s="189"/>
      <c r="I1061" s="189">
        <v>1</v>
      </c>
      <c r="J1061" s="189"/>
      <c r="K1061" s="189">
        <f t="shared" si="16"/>
        <v>1</v>
      </c>
      <c r="L1061" s="188" t="s">
        <v>2628</v>
      </c>
      <c r="M1061" s="188" t="s">
        <v>844</v>
      </c>
      <c r="N1061" s="188"/>
      <c r="O1061" s="190"/>
    </row>
    <row r="1062" spans="1:15" s="174" customFormat="1">
      <c r="A1062" s="187" t="s">
        <v>4065</v>
      </c>
      <c r="B1062" s="188" t="s">
        <v>4066</v>
      </c>
      <c r="C1062" s="189">
        <v>1</v>
      </c>
      <c r="D1062" s="189"/>
      <c r="E1062" s="189"/>
      <c r="F1062" s="189"/>
      <c r="G1062" s="189"/>
      <c r="H1062" s="189"/>
      <c r="I1062" s="189">
        <v>1</v>
      </c>
      <c r="J1062" s="189"/>
      <c r="K1062" s="189">
        <f t="shared" si="16"/>
        <v>2</v>
      </c>
      <c r="L1062" s="188" t="s">
        <v>2628</v>
      </c>
      <c r="M1062" s="188" t="s">
        <v>844</v>
      </c>
      <c r="N1062" s="188"/>
      <c r="O1062" s="190"/>
    </row>
    <row r="1063" spans="1:15" s="174" customFormat="1">
      <c r="A1063" s="187" t="s">
        <v>4067</v>
      </c>
      <c r="B1063" s="188" t="s">
        <v>4068</v>
      </c>
      <c r="C1063" s="189">
        <v>1</v>
      </c>
      <c r="D1063" s="189"/>
      <c r="E1063" s="189"/>
      <c r="F1063" s="189"/>
      <c r="G1063" s="189"/>
      <c r="H1063" s="189"/>
      <c r="I1063" s="189"/>
      <c r="J1063" s="189"/>
      <c r="K1063" s="189">
        <f t="shared" si="16"/>
        <v>1</v>
      </c>
      <c r="L1063" s="188" t="s">
        <v>98</v>
      </c>
      <c r="M1063" s="188" t="s">
        <v>816</v>
      </c>
      <c r="N1063" s="188"/>
      <c r="O1063" s="190"/>
    </row>
    <row r="1064" spans="1:15" s="174" customFormat="1">
      <c r="A1064" s="187" t="s">
        <v>4069</v>
      </c>
      <c r="B1064" s="188" t="s">
        <v>4070</v>
      </c>
      <c r="C1064" s="189">
        <v>1</v>
      </c>
      <c r="D1064" s="189">
        <v>1</v>
      </c>
      <c r="E1064" s="189"/>
      <c r="F1064" s="189"/>
      <c r="G1064" s="189"/>
      <c r="H1064" s="189"/>
      <c r="I1064" s="189"/>
      <c r="J1064" s="189"/>
      <c r="K1064" s="189">
        <f t="shared" si="16"/>
        <v>2</v>
      </c>
      <c r="L1064" s="188" t="s">
        <v>281</v>
      </c>
      <c r="M1064" s="188" t="s">
        <v>885</v>
      </c>
      <c r="N1064" s="188"/>
      <c r="O1064" s="190"/>
    </row>
    <row r="1065" spans="1:15" s="174" customFormat="1">
      <c r="A1065" s="187" t="s">
        <v>4071</v>
      </c>
      <c r="B1065" s="188" t="s">
        <v>4072</v>
      </c>
      <c r="C1065" s="189">
        <v>1</v>
      </c>
      <c r="D1065" s="189"/>
      <c r="E1065" s="189"/>
      <c r="F1065" s="189"/>
      <c r="G1065" s="189"/>
      <c r="H1065" s="189"/>
      <c r="I1065" s="189"/>
      <c r="J1065" s="189">
        <v>1</v>
      </c>
      <c r="K1065" s="189">
        <f t="shared" si="16"/>
        <v>2</v>
      </c>
      <c r="L1065" s="188" t="s">
        <v>281</v>
      </c>
      <c r="M1065" s="188" t="s">
        <v>816</v>
      </c>
      <c r="N1065" s="188"/>
      <c r="O1065" s="190"/>
    </row>
    <row r="1066" spans="1:15" s="174" customFormat="1">
      <c r="A1066" s="187" t="s">
        <v>4073</v>
      </c>
      <c r="B1066" s="188" t="s">
        <v>4074</v>
      </c>
      <c r="C1066" s="189">
        <v>1</v>
      </c>
      <c r="D1066" s="189"/>
      <c r="E1066" s="189"/>
      <c r="F1066" s="189"/>
      <c r="G1066" s="189"/>
      <c r="H1066" s="189"/>
      <c r="I1066" s="189"/>
      <c r="J1066" s="189"/>
      <c r="K1066" s="189">
        <f t="shared" si="16"/>
        <v>1</v>
      </c>
      <c r="L1066" s="188" t="s">
        <v>281</v>
      </c>
      <c r="M1066" s="188" t="s">
        <v>816</v>
      </c>
      <c r="N1066" s="188"/>
      <c r="O1066" s="190"/>
    </row>
    <row r="1067" spans="1:15" s="174" customFormat="1">
      <c r="A1067" s="187" t="s">
        <v>4075</v>
      </c>
      <c r="B1067" s="188" t="s">
        <v>4076</v>
      </c>
      <c r="C1067" s="189">
        <v>1</v>
      </c>
      <c r="D1067" s="189"/>
      <c r="E1067" s="189"/>
      <c r="F1067" s="189"/>
      <c r="G1067" s="189"/>
      <c r="H1067" s="189"/>
      <c r="I1067" s="189"/>
      <c r="J1067" s="189"/>
      <c r="K1067" s="189">
        <f t="shared" si="16"/>
        <v>1</v>
      </c>
      <c r="L1067" s="188" t="s">
        <v>281</v>
      </c>
      <c r="M1067" s="188" t="s">
        <v>816</v>
      </c>
      <c r="N1067" s="188"/>
      <c r="O1067" s="190"/>
    </row>
    <row r="1068" spans="1:15" s="174" customFormat="1">
      <c r="A1068" s="187" t="s">
        <v>4077</v>
      </c>
      <c r="B1068" s="188" t="s">
        <v>4078</v>
      </c>
      <c r="C1068" s="189">
        <v>1</v>
      </c>
      <c r="D1068" s="189"/>
      <c r="E1068" s="189"/>
      <c r="F1068" s="189"/>
      <c r="G1068" s="189"/>
      <c r="H1068" s="189"/>
      <c r="I1068" s="189"/>
      <c r="J1068" s="189"/>
      <c r="K1068" s="189">
        <f t="shared" si="16"/>
        <v>1</v>
      </c>
      <c r="L1068" s="188" t="s">
        <v>281</v>
      </c>
      <c r="M1068" s="188" t="s">
        <v>823</v>
      </c>
      <c r="N1068" s="188"/>
      <c r="O1068" s="190"/>
    </row>
    <row r="1069" spans="1:15" s="174" customFormat="1">
      <c r="A1069" s="187" t="s">
        <v>4079</v>
      </c>
      <c r="B1069" s="188" t="s">
        <v>4080</v>
      </c>
      <c r="C1069" s="189">
        <v>1</v>
      </c>
      <c r="D1069" s="189"/>
      <c r="E1069" s="189"/>
      <c r="F1069" s="189"/>
      <c r="G1069" s="189"/>
      <c r="H1069" s="189"/>
      <c r="I1069" s="189"/>
      <c r="J1069" s="189"/>
      <c r="K1069" s="189">
        <f t="shared" si="16"/>
        <v>1</v>
      </c>
      <c r="L1069" s="188" t="s">
        <v>281</v>
      </c>
      <c r="M1069" s="188" t="s">
        <v>816</v>
      </c>
      <c r="N1069" s="188"/>
      <c r="O1069" s="190"/>
    </row>
    <row r="1070" spans="1:15" s="174" customFormat="1">
      <c r="A1070" s="187" t="s">
        <v>4081</v>
      </c>
      <c r="B1070" s="188" t="s">
        <v>4082</v>
      </c>
      <c r="C1070" s="189">
        <v>1</v>
      </c>
      <c r="D1070" s="189"/>
      <c r="E1070" s="189"/>
      <c r="F1070" s="189"/>
      <c r="G1070" s="189"/>
      <c r="H1070" s="189"/>
      <c r="I1070" s="189"/>
      <c r="J1070" s="189"/>
      <c r="K1070" s="189">
        <f t="shared" si="16"/>
        <v>1</v>
      </c>
      <c r="L1070" s="188" t="s">
        <v>281</v>
      </c>
      <c r="M1070" s="188" t="s">
        <v>847</v>
      </c>
      <c r="N1070" s="188"/>
      <c r="O1070" s="190"/>
    </row>
    <row r="1071" spans="1:15" s="174" customFormat="1">
      <c r="A1071" s="187" t="s">
        <v>4083</v>
      </c>
      <c r="B1071" s="188" t="s">
        <v>4084</v>
      </c>
      <c r="C1071" s="189">
        <v>1</v>
      </c>
      <c r="D1071" s="189"/>
      <c r="E1071" s="189"/>
      <c r="F1071" s="189"/>
      <c r="G1071" s="189"/>
      <c r="H1071" s="189"/>
      <c r="I1071" s="189"/>
      <c r="J1071" s="189"/>
      <c r="K1071" s="189">
        <f t="shared" si="16"/>
        <v>1</v>
      </c>
      <c r="L1071" s="188" t="s">
        <v>281</v>
      </c>
      <c r="M1071" s="188" t="s">
        <v>847</v>
      </c>
      <c r="N1071" s="188"/>
      <c r="O1071" s="190"/>
    </row>
    <row r="1072" spans="1:15" s="174" customFormat="1">
      <c r="A1072" s="187" t="s">
        <v>4085</v>
      </c>
      <c r="B1072" s="188" t="s">
        <v>4086</v>
      </c>
      <c r="C1072" s="189">
        <v>1</v>
      </c>
      <c r="D1072" s="189">
        <v>1</v>
      </c>
      <c r="E1072" s="189">
        <v>1</v>
      </c>
      <c r="F1072" s="189">
        <v>1</v>
      </c>
      <c r="G1072" s="189"/>
      <c r="H1072" s="189"/>
      <c r="I1072" s="189"/>
      <c r="J1072" s="189"/>
      <c r="K1072" s="189">
        <f t="shared" si="16"/>
        <v>4</v>
      </c>
      <c r="L1072" s="188" t="s">
        <v>123</v>
      </c>
      <c r="M1072" s="188" t="s">
        <v>847</v>
      </c>
      <c r="N1072" s="188" t="s">
        <v>1168</v>
      </c>
      <c r="O1072" s="190"/>
    </row>
    <row r="1073" spans="1:15" s="174" customFormat="1">
      <c r="A1073" s="187" t="s">
        <v>4087</v>
      </c>
      <c r="B1073" s="188" t="s">
        <v>4088</v>
      </c>
      <c r="C1073" s="189">
        <v>1</v>
      </c>
      <c r="D1073" s="189"/>
      <c r="E1073" s="189"/>
      <c r="F1073" s="189"/>
      <c r="G1073" s="189"/>
      <c r="H1073" s="189"/>
      <c r="I1073" s="189"/>
      <c r="J1073" s="189"/>
      <c r="K1073" s="189">
        <f t="shared" si="16"/>
        <v>1</v>
      </c>
      <c r="L1073" s="188" t="s">
        <v>617</v>
      </c>
      <c r="M1073" s="188" t="s">
        <v>847</v>
      </c>
      <c r="N1073" s="188"/>
      <c r="O1073" s="190"/>
    </row>
    <row r="1074" spans="1:15" s="174" customFormat="1">
      <c r="A1074" s="187" t="s">
        <v>4089</v>
      </c>
      <c r="B1074" s="188" t="s">
        <v>4090</v>
      </c>
      <c r="C1074" s="189">
        <v>1</v>
      </c>
      <c r="D1074" s="189"/>
      <c r="E1074" s="189"/>
      <c r="F1074" s="189"/>
      <c r="G1074" s="189"/>
      <c r="H1074" s="189"/>
      <c r="I1074" s="189"/>
      <c r="J1074" s="189"/>
      <c r="K1074" s="189">
        <f t="shared" si="16"/>
        <v>1</v>
      </c>
      <c r="L1074" s="188" t="s">
        <v>106</v>
      </c>
      <c r="M1074" s="188" t="s">
        <v>847</v>
      </c>
      <c r="N1074" s="188"/>
      <c r="O1074" s="190"/>
    </row>
    <row r="1075" spans="1:15" s="174" customFormat="1">
      <c r="A1075" s="187" t="s">
        <v>4091</v>
      </c>
      <c r="B1075" s="188" t="s">
        <v>4092</v>
      </c>
      <c r="C1075" s="189">
        <v>1</v>
      </c>
      <c r="D1075" s="189"/>
      <c r="E1075" s="189"/>
      <c r="F1075" s="189"/>
      <c r="G1075" s="189">
        <v>1</v>
      </c>
      <c r="H1075" s="189"/>
      <c r="I1075" s="189"/>
      <c r="J1075" s="189"/>
      <c r="K1075" s="189">
        <f t="shared" si="16"/>
        <v>2</v>
      </c>
      <c r="L1075" s="188" t="s">
        <v>106</v>
      </c>
      <c r="M1075" s="188" t="s">
        <v>816</v>
      </c>
      <c r="N1075" s="188"/>
      <c r="O1075" s="190"/>
    </row>
    <row r="1076" spans="1:15" s="174" customFormat="1">
      <c r="A1076" s="187" t="s">
        <v>4093</v>
      </c>
      <c r="B1076" s="188" t="s">
        <v>4094</v>
      </c>
      <c r="C1076" s="189"/>
      <c r="D1076" s="189"/>
      <c r="E1076" s="189">
        <v>1</v>
      </c>
      <c r="F1076" s="189"/>
      <c r="G1076" s="189"/>
      <c r="H1076" s="189"/>
      <c r="I1076" s="189"/>
      <c r="J1076" s="189"/>
      <c r="K1076" s="189">
        <f t="shared" si="16"/>
        <v>1</v>
      </c>
      <c r="L1076" s="188" t="s">
        <v>264</v>
      </c>
      <c r="M1076" s="188" t="s">
        <v>844</v>
      </c>
      <c r="N1076" s="188"/>
      <c r="O1076" s="190"/>
    </row>
    <row r="1077" spans="1:15" s="174" customFormat="1">
      <c r="A1077" s="187" t="s">
        <v>4095</v>
      </c>
      <c r="B1077" s="188" t="s">
        <v>4096</v>
      </c>
      <c r="C1077" s="189">
        <v>1</v>
      </c>
      <c r="D1077" s="189"/>
      <c r="E1077" s="189"/>
      <c r="F1077" s="189"/>
      <c r="G1077" s="189">
        <v>1</v>
      </c>
      <c r="H1077" s="189"/>
      <c r="I1077" s="189">
        <v>1</v>
      </c>
      <c r="J1077" s="189"/>
      <c r="K1077" s="189">
        <f t="shared" si="16"/>
        <v>3</v>
      </c>
      <c r="L1077" s="188" t="s">
        <v>106</v>
      </c>
      <c r="M1077" s="188" t="s">
        <v>1409</v>
      </c>
      <c r="N1077" s="188"/>
      <c r="O1077" s="190"/>
    </row>
    <row r="1078" spans="1:15" s="174" customFormat="1">
      <c r="A1078" s="187" t="s">
        <v>4097</v>
      </c>
      <c r="B1078" s="188" t="s">
        <v>4098</v>
      </c>
      <c r="C1078" s="189"/>
      <c r="D1078" s="189">
        <v>1</v>
      </c>
      <c r="E1078" s="189"/>
      <c r="F1078" s="189"/>
      <c r="G1078" s="189">
        <v>1</v>
      </c>
      <c r="H1078" s="189"/>
      <c r="I1078" s="189"/>
      <c r="J1078" s="189"/>
      <c r="K1078" s="189">
        <f t="shared" si="16"/>
        <v>2</v>
      </c>
      <c r="L1078" s="188" t="s">
        <v>106</v>
      </c>
      <c r="M1078" s="188" t="s">
        <v>1981</v>
      </c>
      <c r="N1078" s="188"/>
      <c r="O1078" s="190"/>
    </row>
    <row r="1079" spans="1:15" s="174" customFormat="1">
      <c r="A1079" s="187" t="s">
        <v>4099</v>
      </c>
      <c r="B1079" s="188" t="s">
        <v>4100</v>
      </c>
      <c r="C1079" s="189">
        <v>1</v>
      </c>
      <c r="D1079" s="189"/>
      <c r="E1079" s="189">
        <v>1</v>
      </c>
      <c r="F1079" s="189"/>
      <c r="G1079" s="189"/>
      <c r="H1079" s="189"/>
      <c r="I1079" s="189"/>
      <c r="J1079" s="189"/>
      <c r="K1079" s="189">
        <f t="shared" si="16"/>
        <v>2</v>
      </c>
      <c r="L1079" s="188" t="s">
        <v>448</v>
      </c>
      <c r="M1079" s="188" t="s">
        <v>844</v>
      </c>
      <c r="N1079" s="188"/>
      <c r="O1079" s="190"/>
    </row>
    <row r="1080" spans="1:15" s="174" customFormat="1">
      <c r="A1080" s="187" t="s">
        <v>4101</v>
      </c>
      <c r="B1080" s="188" t="s">
        <v>4102</v>
      </c>
      <c r="C1080" s="189"/>
      <c r="D1080" s="189">
        <v>1</v>
      </c>
      <c r="E1080" s="189"/>
      <c r="F1080" s="189"/>
      <c r="G1080" s="189"/>
      <c r="H1080" s="189"/>
      <c r="I1080" s="189"/>
      <c r="J1080" s="189"/>
      <c r="K1080" s="189">
        <f t="shared" si="16"/>
        <v>1</v>
      </c>
      <c r="L1080" s="188" t="s">
        <v>94</v>
      </c>
      <c r="M1080" s="188" t="s">
        <v>847</v>
      </c>
      <c r="N1080" s="188"/>
      <c r="O1080" s="190"/>
    </row>
    <row r="1081" spans="1:15" s="174" customFormat="1">
      <c r="A1081" s="187" t="s">
        <v>4103</v>
      </c>
      <c r="B1081" s="188" t="s">
        <v>4104</v>
      </c>
      <c r="C1081" s="189"/>
      <c r="D1081" s="189"/>
      <c r="E1081" s="189">
        <v>1</v>
      </c>
      <c r="F1081" s="189"/>
      <c r="G1081" s="189"/>
      <c r="H1081" s="189"/>
      <c r="I1081" s="189"/>
      <c r="J1081" s="189"/>
      <c r="K1081" s="189">
        <f t="shared" si="16"/>
        <v>1</v>
      </c>
      <c r="L1081" s="188" t="s">
        <v>94</v>
      </c>
      <c r="M1081" s="188" t="s">
        <v>847</v>
      </c>
      <c r="N1081" s="188"/>
      <c r="O1081" s="190"/>
    </row>
    <row r="1082" spans="1:15" s="174" customFormat="1">
      <c r="A1082" s="187" t="s">
        <v>4105</v>
      </c>
      <c r="B1082" s="188" t="s">
        <v>4106</v>
      </c>
      <c r="C1082" s="189"/>
      <c r="D1082" s="189"/>
      <c r="E1082" s="189"/>
      <c r="F1082" s="189"/>
      <c r="G1082" s="189"/>
      <c r="H1082" s="189"/>
      <c r="I1082" s="189">
        <v>1</v>
      </c>
      <c r="J1082" s="189"/>
      <c r="K1082" s="189">
        <f t="shared" si="16"/>
        <v>1</v>
      </c>
      <c r="L1082" s="188" t="s">
        <v>94</v>
      </c>
      <c r="M1082" s="188" t="s">
        <v>844</v>
      </c>
      <c r="N1082" s="188"/>
      <c r="O1082" s="190"/>
    </row>
    <row r="1083" spans="1:15" s="174" customFormat="1">
      <c r="A1083" s="187" t="s">
        <v>4107</v>
      </c>
      <c r="B1083" s="188" t="s">
        <v>4108</v>
      </c>
      <c r="C1083" s="189"/>
      <c r="D1083" s="189"/>
      <c r="E1083" s="189">
        <v>1</v>
      </c>
      <c r="F1083" s="189"/>
      <c r="G1083" s="189"/>
      <c r="H1083" s="189"/>
      <c r="I1083" s="189"/>
      <c r="J1083" s="189"/>
      <c r="K1083" s="189">
        <f t="shared" si="16"/>
        <v>1</v>
      </c>
      <c r="L1083" s="188" t="s">
        <v>123</v>
      </c>
      <c r="M1083" s="188" t="s">
        <v>2676</v>
      </c>
      <c r="N1083" s="188"/>
      <c r="O1083" s="190"/>
    </row>
    <row r="1084" spans="1:15" s="174" customFormat="1">
      <c r="A1084" s="187" t="s">
        <v>4109</v>
      </c>
      <c r="B1084" s="188" t="s">
        <v>4110</v>
      </c>
      <c r="C1084" s="189">
        <v>1</v>
      </c>
      <c r="D1084" s="189"/>
      <c r="E1084" s="189">
        <v>1</v>
      </c>
      <c r="F1084" s="189"/>
      <c r="G1084" s="189"/>
      <c r="H1084" s="189"/>
      <c r="I1084" s="189"/>
      <c r="J1084" s="189"/>
      <c r="K1084" s="189">
        <f t="shared" si="16"/>
        <v>2</v>
      </c>
      <c r="L1084" s="188" t="s">
        <v>123</v>
      </c>
      <c r="M1084" s="188" t="s">
        <v>823</v>
      </c>
      <c r="N1084" s="188"/>
      <c r="O1084" s="190"/>
    </row>
    <row r="1085" spans="1:15" s="174" customFormat="1">
      <c r="A1085" s="187" t="s">
        <v>4111</v>
      </c>
      <c r="B1085" s="188" t="s">
        <v>4112</v>
      </c>
      <c r="C1085" s="189"/>
      <c r="D1085" s="189"/>
      <c r="E1085" s="189"/>
      <c r="F1085" s="189"/>
      <c r="G1085" s="189">
        <v>1</v>
      </c>
      <c r="H1085" s="189"/>
      <c r="I1085" s="189"/>
      <c r="J1085" s="189">
        <v>1</v>
      </c>
      <c r="K1085" s="189">
        <f t="shared" si="16"/>
        <v>2</v>
      </c>
      <c r="L1085" s="188" t="s">
        <v>110</v>
      </c>
      <c r="M1085" s="188" t="s">
        <v>816</v>
      </c>
      <c r="N1085" s="188"/>
      <c r="O1085" s="190"/>
    </row>
    <row r="1086" spans="1:15" s="174" customFormat="1">
      <c r="A1086" s="187" t="s">
        <v>4113</v>
      </c>
      <c r="B1086" s="188" t="s">
        <v>4114</v>
      </c>
      <c r="C1086" s="189"/>
      <c r="D1086" s="189"/>
      <c r="E1086" s="189"/>
      <c r="F1086" s="189"/>
      <c r="G1086" s="189"/>
      <c r="H1086" s="189"/>
      <c r="I1086" s="189"/>
      <c r="J1086" s="189">
        <v>1</v>
      </c>
      <c r="K1086" s="189">
        <f t="shared" si="16"/>
        <v>1</v>
      </c>
      <c r="L1086" s="188" t="s">
        <v>106</v>
      </c>
      <c r="M1086" s="188" t="s">
        <v>885</v>
      </c>
      <c r="N1086" s="188"/>
      <c r="O1086" s="190"/>
    </row>
    <row r="1087" spans="1:15" s="174" customFormat="1">
      <c r="A1087" s="187" t="s">
        <v>4115</v>
      </c>
      <c r="B1087" s="188" t="s">
        <v>4116</v>
      </c>
      <c r="C1087" s="189"/>
      <c r="D1087" s="189"/>
      <c r="E1087" s="189"/>
      <c r="F1087" s="189"/>
      <c r="G1087" s="189"/>
      <c r="H1087" s="189"/>
      <c r="I1087" s="189">
        <v>1</v>
      </c>
      <c r="J1087" s="189"/>
      <c r="K1087" s="189">
        <f t="shared" si="16"/>
        <v>1</v>
      </c>
      <c r="L1087" s="188" t="s">
        <v>3120</v>
      </c>
      <c r="M1087" s="188" t="s">
        <v>1264</v>
      </c>
      <c r="N1087" s="188"/>
      <c r="O1087" s="190"/>
    </row>
    <row r="1088" spans="1:15" s="174" customFormat="1">
      <c r="A1088" s="187" t="s">
        <v>4117</v>
      </c>
      <c r="B1088" s="188" t="s">
        <v>4118</v>
      </c>
      <c r="C1088" s="189">
        <v>1</v>
      </c>
      <c r="D1088" s="189"/>
      <c r="E1088" s="189"/>
      <c r="F1088" s="189"/>
      <c r="G1088" s="189"/>
      <c r="H1088" s="189"/>
      <c r="I1088" s="189">
        <v>1</v>
      </c>
      <c r="J1088" s="189"/>
      <c r="K1088" s="189">
        <f t="shared" si="16"/>
        <v>2</v>
      </c>
      <c r="L1088" s="188" t="s">
        <v>3120</v>
      </c>
      <c r="M1088" s="188" t="s">
        <v>1568</v>
      </c>
      <c r="N1088" s="188"/>
      <c r="O1088" s="190"/>
    </row>
    <row r="1089" spans="1:15" s="174" customFormat="1">
      <c r="A1089" s="187" t="s">
        <v>4119</v>
      </c>
      <c r="B1089" s="188" t="s">
        <v>4120</v>
      </c>
      <c r="C1089" s="189"/>
      <c r="D1089" s="189"/>
      <c r="E1089" s="189"/>
      <c r="F1089" s="189"/>
      <c r="G1089" s="189"/>
      <c r="H1089" s="189"/>
      <c r="I1089" s="189">
        <v>1</v>
      </c>
      <c r="J1089" s="189"/>
      <c r="K1089" s="189">
        <f t="shared" si="16"/>
        <v>1</v>
      </c>
      <c r="L1089" s="188" t="s">
        <v>3120</v>
      </c>
      <c r="M1089" s="188" t="s">
        <v>816</v>
      </c>
      <c r="N1089" s="188"/>
      <c r="O1089" s="190"/>
    </row>
    <row r="1090" spans="1:15" s="174" customFormat="1">
      <c r="A1090" s="187" t="s">
        <v>4121</v>
      </c>
      <c r="B1090" s="188" t="s">
        <v>4122</v>
      </c>
      <c r="C1090" s="189"/>
      <c r="D1090" s="189"/>
      <c r="E1090" s="189"/>
      <c r="F1090" s="189"/>
      <c r="G1090" s="189"/>
      <c r="H1090" s="189"/>
      <c r="I1090" s="189">
        <v>1</v>
      </c>
      <c r="J1090" s="189"/>
      <c r="K1090" s="189">
        <f t="shared" si="16"/>
        <v>1</v>
      </c>
      <c r="L1090" s="188" t="s">
        <v>3120</v>
      </c>
      <c r="M1090" s="188" t="s">
        <v>2676</v>
      </c>
      <c r="N1090" s="188"/>
      <c r="O1090" s="190"/>
    </row>
    <row r="1091" spans="1:15" s="174" customFormat="1">
      <c r="A1091" s="187" t="s">
        <v>4123</v>
      </c>
      <c r="B1091" s="188" t="s">
        <v>4124</v>
      </c>
      <c r="C1091" s="189">
        <v>1</v>
      </c>
      <c r="D1091" s="189"/>
      <c r="E1091" s="189"/>
      <c r="F1091" s="189"/>
      <c r="G1091" s="189"/>
      <c r="H1091" s="189"/>
      <c r="I1091" s="189">
        <v>1</v>
      </c>
      <c r="J1091" s="189"/>
      <c r="K1091" s="189">
        <f t="shared" si="16"/>
        <v>2</v>
      </c>
      <c r="L1091" s="188" t="s">
        <v>3120</v>
      </c>
      <c r="M1091" s="188" t="s">
        <v>885</v>
      </c>
      <c r="N1091" s="188" t="s">
        <v>4125</v>
      </c>
      <c r="O1091" s="190"/>
    </row>
    <row r="1092" spans="1:15" s="174" customFormat="1">
      <c r="A1092" s="187" t="s">
        <v>4126</v>
      </c>
      <c r="B1092" s="188" t="s">
        <v>4127</v>
      </c>
      <c r="C1092" s="189">
        <v>1</v>
      </c>
      <c r="D1092" s="189"/>
      <c r="E1092" s="189"/>
      <c r="F1092" s="189"/>
      <c r="G1092" s="189"/>
      <c r="H1092" s="189"/>
      <c r="I1092" s="189"/>
      <c r="J1092" s="189"/>
      <c r="K1092" s="189">
        <f t="shared" si="16"/>
        <v>1</v>
      </c>
      <c r="L1092" s="188" t="s">
        <v>3120</v>
      </c>
      <c r="M1092" s="188" t="s">
        <v>823</v>
      </c>
      <c r="N1092" s="188"/>
      <c r="O1092" s="190"/>
    </row>
    <row r="1093" spans="1:15" s="174" customFormat="1">
      <c r="A1093" s="187" t="s">
        <v>4128</v>
      </c>
      <c r="B1093" s="188" t="s">
        <v>4129</v>
      </c>
      <c r="C1093" s="189"/>
      <c r="D1093" s="189"/>
      <c r="E1093" s="189">
        <v>1</v>
      </c>
      <c r="F1093" s="189"/>
      <c r="G1093" s="189"/>
      <c r="H1093" s="189"/>
      <c r="I1093" s="189"/>
      <c r="J1093" s="189"/>
      <c r="K1093" s="189">
        <f t="shared" si="16"/>
        <v>1</v>
      </c>
      <c r="L1093" s="188"/>
      <c r="M1093" s="188" t="s">
        <v>2676</v>
      </c>
      <c r="N1093" s="188"/>
      <c r="O1093" s="190"/>
    </row>
    <row r="1094" spans="1:15" s="174" customFormat="1">
      <c r="A1094" s="187" t="s">
        <v>4130</v>
      </c>
      <c r="B1094" s="188" t="s">
        <v>4131</v>
      </c>
      <c r="C1094" s="189">
        <v>1</v>
      </c>
      <c r="D1094" s="189"/>
      <c r="E1094" s="189"/>
      <c r="F1094" s="189"/>
      <c r="G1094" s="189"/>
      <c r="H1094" s="189"/>
      <c r="I1094" s="189">
        <v>1</v>
      </c>
      <c r="J1094" s="189"/>
      <c r="K1094" s="189">
        <f t="shared" si="16"/>
        <v>2</v>
      </c>
      <c r="L1094" s="188"/>
      <c r="M1094" s="188" t="s">
        <v>1182</v>
      </c>
      <c r="N1094" s="188"/>
      <c r="O1094" s="190"/>
    </row>
    <row r="1095" spans="1:15" s="174" customFormat="1">
      <c r="A1095" s="187" t="s">
        <v>4132</v>
      </c>
      <c r="B1095" s="188" t="s">
        <v>4133</v>
      </c>
      <c r="C1095" s="189">
        <v>1</v>
      </c>
      <c r="D1095" s="189"/>
      <c r="E1095" s="189"/>
      <c r="F1095" s="189"/>
      <c r="G1095" s="189"/>
      <c r="H1095" s="189"/>
      <c r="I1095" s="189"/>
      <c r="J1095" s="189"/>
      <c r="K1095" s="189">
        <f t="shared" si="16"/>
        <v>1</v>
      </c>
      <c r="L1095" s="188" t="s">
        <v>106</v>
      </c>
      <c r="M1095" s="188" t="s">
        <v>1981</v>
      </c>
      <c r="N1095" s="188"/>
      <c r="O1095" s="190"/>
    </row>
    <row r="1096" spans="1:15" s="174" customFormat="1">
      <c r="A1096" s="187" t="s">
        <v>4134</v>
      </c>
      <c r="B1096" s="188" t="s">
        <v>4135</v>
      </c>
      <c r="C1096" s="189">
        <v>1</v>
      </c>
      <c r="D1096" s="189"/>
      <c r="E1096" s="189"/>
      <c r="F1096" s="189"/>
      <c r="G1096" s="189"/>
      <c r="H1096" s="189"/>
      <c r="I1096" s="189"/>
      <c r="J1096" s="189">
        <v>1</v>
      </c>
      <c r="K1096" s="189">
        <f t="shared" si="16"/>
        <v>2</v>
      </c>
      <c r="L1096" s="188" t="s">
        <v>281</v>
      </c>
      <c r="M1096" s="188" t="s">
        <v>816</v>
      </c>
      <c r="N1096" s="188"/>
      <c r="O1096" s="190"/>
    </row>
    <row r="1097" spans="1:15" s="174" customFormat="1">
      <c r="A1097" s="187" t="s">
        <v>4136</v>
      </c>
      <c r="B1097" s="188" t="s">
        <v>4137</v>
      </c>
      <c r="C1097" s="189">
        <v>1</v>
      </c>
      <c r="D1097" s="189"/>
      <c r="E1097" s="189"/>
      <c r="F1097" s="189"/>
      <c r="G1097" s="189">
        <v>1</v>
      </c>
      <c r="H1097" s="189"/>
      <c r="I1097" s="189"/>
      <c r="J1097" s="189">
        <v>1</v>
      </c>
      <c r="K1097" s="189">
        <f t="shared" ref="K1097:K1160" si="17">SUM(C1097:J1097)</f>
        <v>3</v>
      </c>
      <c r="L1097" s="188" t="s">
        <v>281</v>
      </c>
      <c r="M1097" s="188" t="s">
        <v>823</v>
      </c>
      <c r="N1097" s="188"/>
      <c r="O1097" s="190"/>
    </row>
    <row r="1098" spans="1:15" s="174" customFormat="1">
      <c r="A1098" s="187" t="s">
        <v>4138</v>
      </c>
      <c r="B1098" s="188" t="s">
        <v>4139</v>
      </c>
      <c r="C1098" s="189">
        <v>1</v>
      </c>
      <c r="D1098" s="189"/>
      <c r="E1098" s="189"/>
      <c r="F1098" s="189"/>
      <c r="G1098" s="189"/>
      <c r="H1098" s="189"/>
      <c r="I1098" s="189"/>
      <c r="J1098" s="189">
        <v>1</v>
      </c>
      <c r="K1098" s="189">
        <f t="shared" si="17"/>
        <v>2</v>
      </c>
      <c r="L1098" s="188" t="s">
        <v>281</v>
      </c>
      <c r="M1098" s="188" t="s">
        <v>816</v>
      </c>
      <c r="N1098" s="188"/>
      <c r="O1098" s="190"/>
    </row>
    <row r="1099" spans="1:15" s="174" customFormat="1">
      <c r="A1099" s="187" t="s">
        <v>4140</v>
      </c>
      <c r="B1099" s="188" t="s">
        <v>4141</v>
      </c>
      <c r="C1099" s="189"/>
      <c r="D1099" s="189"/>
      <c r="E1099" s="189"/>
      <c r="F1099" s="189"/>
      <c r="G1099" s="189"/>
      <c r="H1099" s="189"/>
      <c r="I1099" s="189"/>
      <c r="J1099" s="189">
        <v>1</v>
      </c>
      <c r="K1099" s="189">
        <f t="shared" si="17"/>
        <v>1</v>
      </c>
      <c r="L1099" s="188" t="s">
        <v>281</v>
      </c>
      <c r="M1099" s="188" t="s">
        <v>827</v>
      </c>
      <c r="N1099" s="188"/>
      <c r="O1099" s="190"/>
    </row>
    <row r="1100" spans="1:15" s="174" customFormat="1">
      <c r="A1100" s="187" t="s">
        <v>4142</v>
      </c>
      <c r="B1100" s="188" t="s">
        <v>4143</v>
      </c>
      <c r="C1100" s="189">
        <v>1</v>
      </c>
      <c r="D1100" s="189"/>
      <c r="E1100" s="189"/>
      <c r="F1100" s="189"/>
      <c r="G1100" s="189">
        <v>1</v>
      </c>
      <c r="H1100" s="189"/>
      <c r="I1100" s="189"/>
      <c r="J1100" s="189">
        <v>1</v>
      </c>
      <c r="K1100" s="189">
        <f t="shared" si="17"/>
        <v>3</v>
      </c>
      <c r="L1100" s="188" t="s">
        <v>281</v>
      </c>
      <c r="M1100" s="188" t="s">
        <v>847</v>
      </c>
      <c r="N1100" s="188"/>
      <c r="O1100" s="190"/>
    </row>
    <row r="1101" spans="1:15" s="174" customFormat="1">
      <c r="A1101" s="187" t="s">
        <v>4144</v>
      </c>
      <c r="B1101" s="188" t="s">
        <v>4145</v>
      </c>
      <c r="C1101" s="189">
        <v>1</v>
      </c>
      <c r="D1101" s="189"/>
      <c r="E1101" s="189"/>
      <c r="F1101" s="189"/>
      <c r="G1101" s="189"/>
      <c r="H1101" s="189"/>
      <c r="I1101" s="189"/>
      <c r="J1101" s="189"/>
      <c r="K1101" s="189">
        <f t="shared" si="17"/>
        <v>1</v>
      </c>
      <c r="L1101" s="188" t="s">
        <v>281</v>
      </c>
      <c r="M1101" s="188" t="s">
        <v>816</v>
      </c>
      <c r="N1101" s="188"/>
      <c r="O1101" s="190"/>
    </row>
    <row r="1102" spans="1:15" s="174" customFormat="1">
      <c r="A1102" s="187" t="s">
        <v>4146</v>
      </c>
      <c r="B1102" s="188" t="s">
        <v>4147</v>
      </c>
      <c r="C1102" s="189"/>
      <c r="D1102" s="189"/>
      <c r="E1102" s="189"/>
      <c r="F1102" s="189"/>
      <c r="G1102" s="189"/>
      <c r="H1102" s="189"/>
      <c r="I1102" s="189"/>
      <c r="J1102" s="189">
        <v>1</v>
      </c>
      <c r="K1102" s="189">
        <f t="shared" si="17"/>
        <v>1</v>
      </c>
      <c r="L1102" s="188" t="s">
        <v>281</v>
      </c>
      <c r="M1102" s="188" t="s">
        <v>816</v>
      </c>
      <c r="N1102" s="188"/>
      <c r="O1102" s="190"/>
    </row>
    <row r="1103" spans="1:15" s="174" customFormat="1">
      <c r="A1103" s="187" t="s">
        <v>4148</v>
      </c>
      <c r="B1103" s="188" t="s">
        <v>4149</v>
      </c>
      <c r="C1103" s="189">
        <v>1</v>
      </c>
      <c r="D1103" s="189">
        <v>1</v>
      </c>
      <c r="E1103" s="189"/>
      <c r="F1103" s="189"/>
      <c r="G1103" s="189">
        <v>1</v>
      </c>
      <c r="H1103" s="189"/>
      <c r="I1103" s="189"/>
      <c r="J1103" s="189">
        <v>1</v>
      </c>
      <c r="K1103" s="189">
        <f t="shared" si="17"/>
        <v>4</v>
      </c>
      <c r="L1103" s="188" t="s">
        <v>281</v>
      </c>
      <c r="M1103" s="188" t="s">
        <v>816</v>
      </c>
      <c r="N1103" s="188"/>
      <c r="O1103" s="190"/>
    </row>
    <row r="1104" spans="1:15" s="174" customFormat="1">
      <c r="A1104" s="187" t="s">
        <v>4150</v>
      </c>
      <c r="B1104" s="188" t="s">
        <v>4151</v>
      </c>
      <c r="C1104" s="189">
        <v>1</v>
      </c>
      <c r="D1104" s="189">
        <v>1</v>
      </c>
      <c r="E1104" s="189"/>
      <c r="F1104" s="189"/>
      <c r="G1104" s="189">
        <v>1</v>
      </c>
      <c r="H1104" s="189"/>
      <c r="I1104" s="189"/>
      <c r="J1104" s="189"/>
      <c r="K1104" s="189">
        <f t="shared" si="17"/>
        <v>3</v>
      </c>
      <c r="L1104" s="188" t="s">
        <v>281</v>
      </c>
      <c r="M1104" s="188" t="s">
        <v>823</v>
      </c>
      <c r="N1104" s="188"/>
      <c r="O1104" s="190"/>
    </row>
    <row r="1105" spans="1:15" s="174" customFormat="1">
      <c r="A1105" s="187" t="s">
        <v>4152</v>
      </c>
      <c r="B1105" s="188" t="s">
        <v>4153</v>
      </c>
      <c r="C1105" s="189">
        <v>1</v>
      </c>
      <c r="D1105" s="189"/>
      <c r="E1105" s="189"/>
      <c r="F1105" s="189"/>
      <c r="G1105" s="189">
        <v>1</v>
      </c>
      <c r="H1105" s="189"/>
      <c r="I1105" s="189"/>
      <c r="J1105" s="189"/>
      <c r="K1105" s="189">
        <f t="shared" si="17"/>
        <v>2</v>
      </c>
      <c r="L1105" s="188" t="s">
        <v>281</v>
      </c>
      <c r="M1105" s="188" t="s">
        <v>847</v>
      </c>
      <c r="N1105" s="188"/>
      <c r="O1105" s="190"/>
    </row>
    <row r="1106" spans="1:15" s="174" customFormat="1">
      <c r="A1106" s="187" t="s">
        <v>4154</v>
      </c>
      <c r="B1106" s="188" t="s">
        <v>4155</v>
      </c>
      <c r="C1106" s="189"/>
      <c r="D1106" s="189"/>
      <c r="E1106" s="189"/>
      <c r="F1106" s="189"/>
      <c r="G1106" s="189"/>
      <c r="H1106" s="189"/>
      <c r="I1106" s="189"/>
      <c r="J1106" s="189">
        <v>1</v>
      </c>
      <c r="K1106" s="189">
        <f t="shared" si="17"/>
        <v>1</v>
      </c>
      <c r="L1106" s="188" t="s">
        <v>281</v>
      </c>
      <c r="M1106" s="188" t="s">
        <v>816</v>
      </c>
      <c r="N1106" s="188" t="s">
        <v>903</v>
      </c>
      <c r="O1106" s="190"/>
    </row>
    <row r="1107" spans="1:15" s="174" customFormat="1">
      <c r="A1107" s="187" t="s">
        <v>4156</v>
      </c>
      <c r="B1107" s="188" t="s">
        <v>4157</v>
      </c>
      <c r="C1107" s="189">
        <v>1</v>
      </c>
      <c r="D1107" s="189"/>
      <c r="E1107" s="189"/>
      <c r="F1107" s="189"/>
      <c r="G1107" s="189">
        <v>1</v>
      </c>
      <c r="H1107" s="189"/>
      <c r="I1107" s="189"/>
      <c r="J1107" s="189">
        <v>1</v>
      </c>
      <c r="K1107" s="189">
        <f t="shared" si="17"/>
        <v>3</v>
      </c>
      <c r="L1107" s="188" t="s">
        <v>4158</v>
      </c>
      <c r="M1107" s="188" t="s">
        <v>816</v>
      </c>
      <c r="N1107" s="188"/>
      <c r="O1107" s="190"/>
    </row>
    <row r="1108" spans="1:15" s="174" customFormat="1">
      <c r="A1108" s="187" t="s">
        <v>4159</v>
      </c>
      <c r="B1108" s="188" t="s">
        <v>4160</v>
      </c>
      <c r="C1108" s="189">
        <v>1</v>
      </c>
      <c r="D1108" s="189"/>
      <c r="E1108" s="189"/>
      <c r="F1108" s="189"/>
      <c r="G1108" s="189"/>
      <c r="H1108" s="189"/>
      <c r="I1108" s="189"/>
      <c r="J1108" s="189"/>
      <c r="K1108" s="189">
        <f t="shared" si="17"/>
        <v>1</v>
      </c>
      <c r="L1108" s="188" t="s">
        <v>2628</v>
      </c>
      <c r="M1108" s="188" t="s">
        <v>847</v>
      </c>
      <c r="N1108" s="188"/>
      <c r="O1108" s="190"/>
    </row>
    <row r="1109" spans="1:15" s="174" customFormat="1">
      <c r="A1109" s="187" t="s">
        <v>4161</v>
      </c>
      <c r="B1109" s="188"/>
      <c r="C1109" s="189">
        <v>1</v>
      </c>
      <c r="D1109" s="189"/>
      <c r="E1109" s="189"/>
      <c r="F1109" s="189"/>
      <c r="G1109" s="189"/>
      <c r="H1109" s="189"/>
      <c r="I1109" s="189"/>
      <c r="J1109" s="189">
        <v>1</v>
      </c>
      <c r="K1109" s="189">
        <f t="shared" si="17"/>
        <v>2</v>
      </c>
      <c r="L1109" s="188" t="s">
        <v>342</v>
      </c>
      <c r="M1109" s="188" t="s">
        <v>885</v>
      </c>
      <c r="N1109" s="188"/>
      <c r="O1109" s="190"/>
    </row>
    <row r="1110" spans="1:15" s="174" customFormat="1">
      <c r="A1110" s="187" t="s">
        <v>4162</v>
      </c>
      <c r="B1110" s="188" t="s">
        <v>4163</v>
      </c>
      <c r="C1110" s="189"/>
      <c r="D1110" s="189"/>
      <c r="E1110" s="189"/>
      <c r="F1110" s="189"/>
      <c r="G1110" s="189"/>
      <c r="H1110" s="189"/>
      <c r="I1110" s="189">
        <v>1</v>
      </c>
      <c r="J1110" s="189"/>
      <c r="K1110" s="189">
        <f t="shared" si="17"/>
        <v>1</v>
      </c>
      <c r="L1110" s="188" t="s">
        <v>4164</v>
      </c>
      <c r="M1110" s="188" t="s">
        <v>844</v>
      </c>
      <c r="N1110" s="188"/>
      <c r="O1110" s="190"/>
    </row>
    <row r="1111" spans="1:15" s="174" customFormat="1">
      <c r="A1111" s="187" t="s">
        <v>4165</v>
      </c>
      <c r="B1111" s="188" t="s">
        <v>4166</v>
      </c>
      <c r="C1111" s="189"/>
      <c r="D1111" s="189"/>
      <c r="E1111" s="189"/>
      <c r="F1111" s="189"/>
      <c r="G1111" s="189"/>
      <c r="H1111" s="189"/>
      <c r="I1111" s="189">
        <v>1</v>
      </c>
      <c r="J1111" s="189"/>
      <c r="K1111" s="189">
        <f t="shared" si="17"/>
        <v>1</v>
      </c>
      <c r="L1111" s="188" t="s">
        <v>4164</v>
      </c>
      <c r="M1111" s="188" t="s">
        <v>844</v>
      </c>
      <c r="N1111" s="188"/>
      <c r="O1111" s="190"/>
    </row>
    <row r="1112" spans="1:15" s="174" customFormat="1">
      <c r="A1112" s="187" t="s">
        <v>4167</v>
      </c>
      <c r="B1112" s="188" t="s">
        <v>4168</v>
      </c>
      <c r="C1112" s="189"/>
      <c r="D1112" s="189"/>
      <c r="E1112" s="189"/>
      <c r="F1112" s="189"/>
      <c r="G1112" s="189"/>
      <c r="H1112" s="189"/>
      <c r="I1112" s="189">
        <v>1</v>
      </c>
      <c r="J1112" s="189"/>
      <c r="K1112" s="189">
        <f t="shared" si="17"/>
        <v>1</v>
      </c>
      <c r="L1112" s="188" t="s">
        <v>4164</v>
      </c>
      <c r="M1112" s="188" t="s">
        <v>844</v>
      </c>
      <c r="N1112" s="188"/>
      <c r="O1112" s="190"/>
    </row>
    <row r="1113" spans="1:15" s="174" customFormat="1">
      <c r="A1113" s="187" t="s">
        <v>4169</v>
      </c>
      <c r="B1113" s="188" t="s">
        <v>4170</v>
      </c>
      <c r="C1113" s="189"/>
      <c r="D1113" s="189"/>
      <c r="E1113" s="189">
        <v>1</v>
      </c>
      <c r="F1113" s="189"/>
      <c r="G1113" s="189"/>
      <c r="H1113" s="189"/>
      <c r="I1113" s="189"/>
      <c r="J1113" s="189"/>
      <c r="K1113" s="189">
        <f t="shared" si="17"/>
        <v>1</v>
      </c>
      <c r="L1113" s="188" t="s">
        <v>4164</v>
      </c>
      <c r="M1113" s="188" t="s">
        <v>847</v>
      </c>
      <c r="N1113" s="188"/>
      <c r="O1113" s="190"/>
    </row>
    <row r="1114" spans="1:15" s="174" customFormat="1">
      <c r="A1114" s="187" t="s">
        <v>4171</v>
      </c>
      <c r="B1114" s="188" t="s">
        <v>4172</v>
      </c>
      <c r="C1114" s="189">
        <v>1</v>
      </c>
      <c r="D1114" s="189"/>
      <c r="E1114" s="189"/>
      <c r="F1114" s="189"/>
      <c r="G1114" s="189"/>
      <c r="H1114" s="189"/>
      <c r="I1114" s="189">
        <v>1</v>
      </c>
      <c r="J1114" s="189"/>
      <c r="K1114" s="189">
        <f t="shared" si="17"/>
        <v>2</v>
      </c>
      <c r="L1114" s="188" t="s">
        <v>4164</v>
      </c>
      <c r="M1114" s="188" t="s">
        <v>861</v>
      </c>
      <c r="N1114" s="188"/>
      <c r="O1114" s="190"/>
    </row>
    <row r="1115" spans="1:15" s="174" customFormat="1">
      <c r="A1115" s="187" t="s">
        <v>4173</v>
      </c>
      <c r="B1115" s="188" t="s">
        <v>4174</v>
      </c>
      <c r="C1115" s="189"/>
      <c r="D1115" s="189"/>
      <c r="E1115" s="189"/>
      <c r="F1115" s="189"/>
      <c r="G1115" s="189"/>
      <c r="H1115" s="189"/>
      <c r="I1115" s="189">
        <v>1</v>
      </c>
      <c r="J1115" s="189"/>
      <c r="K1115" s="189">
        <f t="shared" si="17"/>
        <v>1</v>
      </c>
      <c r="L1115" s="188" t="s">
        <v>4164</v>
      </c>
      <c r="M1115" s="188" t="s">
        <v>844</v>
      </c>
      <c r="N1115" s="188"/>
      <c r="O1115" s="190"/>
    </row>
    <row r="1116" spans="1:15" s="174" customFormat="1">
      <c r="A1116" s="187" t="s">
        <v>4175</v>
      </c>
      <c r="B1116" s="188" t="s">
        <v>4176</v>
      </c>
      <c r="C1116" s="189"/>
      <c r="D1116" s="189"/>
      <c r="E1116" s="189"/>
      <c r="F1116" s="189"/>
      <c r="G1116" s="189"/>
      <c r="H1116" s="189"/>
      <c r="I1116" s="189">
        <v>1</v>
      </c>
      <c r="J1116" s="189"/>
      <c r="K1116" s="189">
        <f t="shared" si="17"/>
        <v>1</v>
      </c>
      <c r="L1116" s="188" t="s">
        <v>4164</v>
      </c>
      <c r="M1116" s="188" t="s">
        <v>844</v>
      </c>
      <c r="N1116" s="188"/>
      <c r="O1116" s="190"/>
    </row>
    <row r="1117" spans="1:15" s="174" customFormat="1">
      <c r="A1117" s="187" t="s">
        <v>4177</v>
      </c>
      <c r="B1117" s="188" t="s">
        <v>4178</v>
      </c>
      <c r="C1117" s="189"/>
      <c r="D1117" s="189"/>
      <c r="E1117" s="189">
        <v>1</v>
      </c>
      <c r="F1117" s="189"/>
      <c r="G1117" s="189"/>
      <c r="H1117" s="189"/>
      <c r="I1117" s="189"/>
      <c r="J1117" s="189"/>
      <c r="K1117" s="189">
        <f t="shared" si="17"/>
        <v>1</v>
      </c>
      <c r="L1117" s="188" t="s">
        <v>4164</v>
      </c>
      <c r="M1117" s="188" t="s">
        <v>820</v>
      </c>
      <c r="N1117" s="188"/>
      <c r="O1117" s="190"/>
    </row>
    <row r="1118" spans="1:15" s="174" customFormat="1">
      <c r="A1118" s="187" t="s">
        <v>4179</v>
      </c>
      <c r="B1118" s="188" t="s">
        <v>4180</v>
      </c>
      <c r="C1118" s="189"/>
      <c r="D1118" s="189"/>
      <c r="E1118" s="189">
        <v>1</v>
      </c>
      <c r="F1118" s="189"/>
      <c r="G1118" s="189"/>
      <c r="H1118" s="189"/>
      <c r="I1118" s="189"/>
      <c r="J1118" s="189"/>
      <c r="K1118" s="189">
        <f t="shared" si="17"/>
        <v>1</v>
      </c>
      <c r="L1118" s="188" t="s">
        <v>4164</v>
      </c>
      <c r="M1118" s="188" t="s">
        <v>861</v>
      </c>
      <c r="N1118" s="188"/>
      <c r="O1118" s="190"/>
    </row>
    <row r="1119" spans="1:15" s="174" customFormat="1">
      <c r="A1119" s="187" t="s">
        <v>4181</v>
      </c>
      <c r="B1119" s="188" t="s">
        <v>4182</v>
      </c>
      <c r="C1119" s="189"/>
      <c r="D1119" s="189"/>
      <c r="E1119" s="189">
        <v>1</v>
      </c>
      <c r="F1119" s="189"/>
      <c r="G1119" s="189"/>
      <c r="H1119" s="189"/>
      <c r="I1119" s="189"/>
      <c r="J1119" s="189"/>
      <c r="K1119" s="189">
        <f t="shared" si="17"/>
        <v>1</v>
      </c>
      <c r="L1119" s="188" t="s">
        <v>4164</v>
      </c>
      <c r="M1119" s="188" t="s">
        <v>1981</v>
      </c>
      <c r="N1119" s="188"/>
      <c r="O1119" s="190"/>
    </row>
    <row r="1120" spans="1:15" s="174" customFormat="1">
      <c r="A1120" s="187" t="s">
        <v>4183</v>
      </c>
      <c r="B1120" s="188" t="s">
        <v>4184</v>
      </c>
      <c r="C1120" s="189"/>
      <c r="D1120" s="189"/>
      <c r="E1120" s="189">
        <v>1</v>
      </c>
      <c r="F1120" s="189"/>
      <c r="G1120" s="189">
        <v>1</v>
      </c>
      <c r="H1120" s="189"/>
      <c r="I1120" s="189"/>
      <c r="J1120" s="189"/>
      <c r="K1120" s="189">
        <f t="shared" si="17"/>
        <v>2</v>
      </c>
      <c r="L1120" s="188" t="s">
        <v>4164</v>
      </c>
      <c r="M1120" s="188" t="s">
        <v>861</v>
      </c>
      <c r="N1120" s="188"/>
      <c r="O1120" s="190"/>
    </row>
    <row r="1121" spans="1:15" s="174" customFormat="1">
      <c r="A1121" s="187" t="s">
        <v>4185</v>
      </c>
      <c r="B1121" s="188" t="s">
        <v>4186</v>
      </c>
      <c r="C1121" s="189"/>
      <c r="D1121" s="189"/>
      <c r="E1121" s="189"/>
      <c r="F1121" s="189"/>
      <c r="G1121" s="189"/>
      <c r="H1121" s="189"/>
      <c r="I1121" s="189">
        <v>1</v>
      </c>
      <c r="J1121" s="189"/>
      <c r="K1121" s="189">
        <f t="shared" si="17"/>
        <v>1</v>
      </c>
      <c r="L1121" s="188" t="s">
        <v>4164</v>
      </c>
      <c r="M1121" s="188" t="s">
        <v>1657</v>
      </c>
      <c r="N1121" s="188"/>
      <c r="O1121" s="190"/>
    </row>
    <row r="1122" spans="1:15" s="174" customFormat="1">
      <c r="A1122" s="187" t="s">
        <v>4187</v>
      </c>
      <c r="B1122" s="188" t="s">
        <v>4188</v>
      </c>
      <c r="C1122" s="189"/>
      <c r="D1122" s="189"/>
      <c r="E1122" s="189">
        <v>1</v>
      </c>
      <c r="F1122" s="189"/>
      <c r="G1122" s="189"/>
      <c r="H1122" s="189"/>
      <c r="I1122" s="189"/>
      <c r="J1122" s="189"/>
      <c r="K1122" s="189">
        <f t="shared" si="17"/>
        <v>1</v>
      </c>
      <c r="L1122" s="188" t="s">
        <v>4164</v>
      </c>
      <c r="M1122" s="188" t="s">
        <v>823</v>
      </c>
      <c r="N1122" s="188"/>
      <c r="O1122" s="190"/>
    </row>
    <row r="1123" spans="1:15" s="174" customFormat="1">
      <c r="A1123" s="187" t="s">
        <v>4189</v>
      </c>
      <c r="B1123" s="188" t="s">
        <v>4190</v>
      </c>
      <c r="C1123" s="189"/>
      <c r="D1123" s="189"/>
      <c r="E1123" s="189"/>
      <c r="F1123" s="189"/>
      <c r="G1123" s="189"/>
      <c r="H1123" s="189"/>
      <c r="I1123" s="189">
        <v>1</v>
      </c>
      <c r="J1123" s="189"/>
      <c r="K1123" s="189">
        <f t="shared" si="17"/>
        <v>1</v>
      </c>
      <c r="L1123" s="188" t="s">
        <v>4164</v>
      </c>
      <c r="M1123" s="188" t="s">
        <v>1950</v>
      </c>
      <c r="N1123" s="188"/>
      <c r="O1123" s="190"/>
    </row>
    <row r="1124" spans="1:15" s="174" customFormat="1">
      <c r="A1124" s="187" t="s">
        <v>4191</v>
      </c>
      <c r="B1124" s="188" t="s">
        <v>4192</v>
      </c>
      <c r="C1124" s="189"/>
      <c r="D1124" s="189"/>
      <c r="E1124" s="189">
        <v>1</v>
      </c>
      <c r="F1124" s="189"/>
      <c r="G1124" s="189"/>
      <c r="H1124" s="189"/>
      <c r="I1124" s="189"/>
      <c r="J1124" s="189"/>
      <c r="K1124" s="189">
        <f t="shared" si="17"/>
        <v>1</v>
      </c>
      <c r="L1124" s="188"/>
      <c r="M1124" s="188" t="s">
        <v>823</v>
      </c>
      <c r="N1124" s="188"/>
      <c r="O1124" s="190"/>
    </row>
    <row r="1125" spans="1:15" s="174" customFormat="1">
      <c r="A1125" s="187" t="s">
        <v>4193</v>
      </c>
      <c r="B1125" s="188" t="s">
        <v>4194</v>
      </c>
      <c r="C1125" s="189"/>
      <c r="D1125" s="189">
        <v>1</v>
      </c>
      <c r="E1125" s="189"/>
      <c r="F1125" s="189"/>
      <c r="G1125" s="189"/>
      <c r="H1125" s="189"/>
      <c r="I1125" s="189"/>
      <c r="J1125" s="189"/>
      <c r="K1125" s="189">
        <f t="shared" si="17"/>
        <v>1</v>
      </c>
      <c r="L1125" s="188" t="s">
        <v>360</v>
      </c>
      <c r="M1125" s="188" t="s">
        <v>885</v>
      </c>
      <c r="N1125" s="188"/>
      <c r="O1125" s="190"/>
    </row>
    <row r="1126" spans="1:15" s="174" customFormat="1">
      <c r="A1126" s="187" t="s">
        <v>4195</v>
      </c>
      <c r="B1126" s="188" t="s">
        <v>4196</v>
      </c>
      <c r="C1126" s="189"/>
      <c r="D1126" s="189">
        <v>1</v>
      </c>
      <c r="E1126" s="189"/>
      <c r="F1126" s="189"/>
      <c r="G1126" s="189"/>
      <c r="H1126" s="189"/>
      <c r="I1126" s="189"/>
      <c r="J1126" s="189"/>
      <c r="K1126" s="189">
        <f t="shared" si="17"/>
        <v>1</v>
      </c>
      <c r="L1126" s="188" t="s">
        <v>360</v>
      </c>
      <c r="M1126" s="188" t="s">
        <v>847</v>
      </c>
      <c r="N1126" s="188"/>
      <c r="O1126" s="190"/>
    </row>
    <row r="1127" spans="1:15" s="174" customFormat="1">
      <c r="A1127" s="187" t="s">
        <v>4197</v>
      </c>
      <c r="B1127" s="188" t="s">
        <v>4198</v>
      </c>
      <c r="C1127" s="189"/>
      <c r="D1127" s="189"/>
      <c r="E1127" s="189"/>
      <c r="F1127" s="189"/>
      <c r="G1127" s="189"/>
      <c r="H1127" s="189"/>
      <c r="I1127" s="189">
        <v>1</v>
      </c>
      <c r="J1127" s="189"/>
      <c r="K1127" s="189">
        <f t="shared" si="17"/>
        <v>1</v>
      </c>
      <c r="L1127" s="188" t="s">
        <v>209</v>
      </c>
      <c r="M1127" s="188" t="s">
        <v>844</v>
      </c>
      <c r="N1127" s="188"/>
      <c r="O1127" s="190"/>
    </row>
    <row r="1128" spans="1:15" s="174" customFormat="1">
      <c r="A1128" s="187" t="s">
        <v>4199</v>
      </c>
      <c r="B1128" s="188" t="s">
        <v>4200</v>
      </c>
      <c r="C1128" s="189"/>
      <c r="D1128" s="189"/>
      <c r="E1128" s="189"/>
      <c r="F1128" s="189"/>
      <c r="G1128" s="189"/>
      <c r="H1128" s="189"/>
      <c r="I1128" s="189"/>
      <c r="J1128" s="189">
        <v>1</v>
      </c>
      <c r="K1128" s="189">
        <f t="shared" si="17"/>
        <v>1</v>
      </c>
      <c r="L1128" s="188" t="s">
        <v>408</v>
      </c>
      <c r="M1128" s="188" t="s">
        <v>1981</v>
      </c>
      <c r="N1128" s="188"/>
      <c r="O1128" s="190"/>
    </row>
    <row r="1129" spans="1:15" s="174" customFormat="1">
      <c r="A1129" s="187" t="s">
        <v>4201</v>
      </c>
      <c r="B1129" s="188" t="s">
        <v>4202</v>
      </c>
      <c r="C1129" s="189"/>
      <c r="D1129" s="189"/>
      <c r="E1129" s="189"/>
      <c r="F1129" s="189"/>
      <c r="G1129" s="189"/>
      <c r="H1129" s="189"/>
      <c r="I1129" s="189">
        <v>1</v>
      </c>
      <c r="J1129" s="189"/>
      <c r="K1129" s="189">
        <f t="shared" si="17"/>
        <v>1</v>
      </c>
      <c r="L1129" s="188" t="s">
        <v>342</v>
      </c>
      <c r="M1129" s="188" t="s">
        <v>861</v>
      </c>
      <c r="N1129" s="188"/>
      <c r="O1129" s="190"/>
    </row>
    <row r="1130" spans="1:15" s="174" customFormat="1">
      <c r="A1130" s="187" t="s">
        <v>4203</v>
      </c>
      <c r="B1130" s="188" t="s">
        <v>4204</v>
      </c>
      <c r="C1130" s="189"/>
      <c r="D1130" s="189"/>
      <c r="E1130" s="189"/>
      <c r="F1130" s="189"/>
      <c r="G1130" s="189"/>
      <c r="H1130" s="189"/>
      <c r="I1130" s="189">
        <v>1</v>
      </c>
      <c r="J1130" s="189"/>
      <c r="K1130" s="189">
        <f t="shared" si="17"/>
        <v>1</v>
      </c>
      <c r="L1130" s="188" t="s">
        <v>106</v>
      </c>
      <c r="M1130" s="188" t="s">
        <v>844</v>
      </c>
      <c r="N1130" s="188"/>
      <c r="O1130" s="190"/>
    </row>
    <row r="1131" spans="1:15" s="174" customFormat="1">
      <c r="A1131" s="187" t="s">
        <v>4205</v>
      </c>
      <c r="B1131" s="188" t="s">
        <v>4206</v>
      </c>
      <c r="C1131" s="189"/>
      <c r="D1131" s="189"/>
      <c r="E1131" s="189">
        <v>1</v>
      </c>
      <c r="F1131" s="189"/>
      <c r="G1131" s="189"/>
      <c r="H1131" s="189"/>
      <c r="I1131" s="189"/>
      <c r="J1131" s="189"/>
      <c r="K1131" s="189">
        <f t="shared" si="17"/>
        <v>1</v>
      </c>
      <c r="L1131" s="188" t="s">
        <v>256</v>
      </c>
      <c r="M1131" s="188" t="s">
        <v>844</v>
      </c>
      <c r="N1131" s="188"/>
      <c r="O1131" s="190"/>
    </row>
    <row r="1132" spans="1:15" s="174" customFormat="1">
      <c r="A1132" s="187" t="s">
        <v>4207</v>
      </c>
      <c r="B1132" s="188" t="s">
        <v>4208</v>
      </c>
      <c r="C1132" s="189">
        <v>1</v>
      </c>
      <c r="D1132" s="189"/>
      <c r="E1132" s="189">
        <v>1</v>
      </c>
      <c r="F1132" s="189"/>
      <c r="G1132" s="189"/>
      <c r="H1132" s="189"/>
      <c r="I1132" s="189"/>
      <c r="J1132" s="189"/>
      <c r="K1132" s="189">
        <f t="shared" si="17"/>
        <v>2</v>
      </c>
      <c r="L1132" s="188" t="s">
        <v>106</v>
      </c>
      <c r="M1132" s="188" t="s">
        <v>844</v>
      </c>
      <c r="N1132" s="188"/>
      <c r="O1132" s="190"/>
    </row>
    <row r="1133" spans="1:15" s="174" customFormat="1">
      <c r="A1133" s="187" t="s">
        <v>4209</v>
      </c>
      <c r="B1133" s="188" t="s">
        <v>4210</v>
      </c>
      <c r="C1133" s="189">
        <v>1</v>
      </c>
      <c r="D1133" s="189"/>
      <c r="E1133" s="189">
        <v>1</v>
      </c>
      <c r="F1133" s="189"/>
      <c r="G1133" s="189"/>
      <c r="H1133" s="189"/>
      <c r="I1133" s="189"/>
      <c r="J1133" s="189"/>
      <c r="K1133" s="189">
        <f t="shared" si="17"/>
        <v>2</v>
      </c>
      <c r="L1133" s="188" t="s">
        <v>106</v>
      </c>
      <c r="M1133" s="188" t="s">
        <v>823</v>
      </c>
      <c r="N1133" s="188"/>
      <c r="O1133" s="190"/>
    </row>
    <row r="1134" spans="1:15" s="174" customFormat="1">
      <c r="A1134" s="187" t="s">
        <v>4211</v>
      </c>
      <c r="B1134" s="188" t="s">
        <v>4212</v>
      </c>
      <c r="C1134" s="189">
        <v>1</v>
      </c>
      <c r="D1134" s="189"/>
      <c r="E1134" s="189"/>
      <c r="F1134" s="189"/>
      <c r="G1134" s="189"/>
      <c r="H1134" s="189"/>
      <c r="I1134" s="189"/>
      <c r="J1134" s="189">
        <v>1</v>
      </c>
      <c r="K1134" s="189">
        <f t="shared" si="17"/>
        <v>2</v>
      </c>
      <c r="L1134" s="188" t="s">
        <v>98</v>
      </c>
      <c r="M1134" s="188" t="s">
        <v>816</v>
      </c>
      <c r="N1134" s="188"/>
      <c r="O1134" s="190"/>
    </row>
    <row r="1135" spans="1:15" s="174" customFormat="1">
      <c r="A1135" s="187" t="s">
        <v>4213</v>
      </c>
      <c r="B1135" s="188" t="s">
        <v>4214</v>
      </c>
      <c r="C1135" s="189"/>
      <c r="D1135" s="189"/>
      <c r="E1135" s="189"/>
      <c r="F1135" s="189"/>
      <c r="G1135" s="189"/>
      <c r="H1135" s="189"/>
      <c r="I1135" s="189"/>
      <c r="J1135" s="189">
        <v>1</v>
      </c>
      <c r="K1135" s="189">
        <f t="shared" si="17"/>
        <v>1</v>
      </c>
      <c r="L1135" s="188" t="s">
        <v>98</v>
      </c>
      <c r="M1135" s="188" t="s">
        <v>816</v>
      </c>
      <c r="N1135" s="188"/>
      <c r="O1135" s="190"/>
    </row>
    <row r="1136" spans="1:15" s="174" customFormat="1">
      <c r="A1136" s="187" t="s">
        <v>4215</v>
      </c>
      <c r="B1136" s="188" t="s">
        <v>4216</v>
      </c>
      <c r="C1136" s="189">
        <v>1</v>
      </c>
      <c r="D1136" s="189">
        <v>1</v>
      </c>
      <c r="E1136" s="189">
        <v>1</v>
      </c>
      <c r="F1136" s="189"/>
      <c r="G1136" s="189"/>
      <c r="H1136" s="189"/>
      <c r="I1136" s="189"/>
      <c r="J1136" s="189"/>
      <c r="K1136" s="189">
        <f t="shared" si="17"/>
        <v>3</v>
      </c>
      <c r="L1136" s="188" t="s">
        <v>98</v>
      </c>
      <c r="M1136" s="188" t="s">
        <v>816</v>
      </c>
      <c r="N1136" s="188"/>
      <c r="O1136" s="190"/>
    </row>
    <row r="1137" spans="1:15" s="174" customFormat="1">
      <c r="A1137" s="187" t="s">
        <v>4217</v>
      </c>
      <c r="B1137" s="188" t="s">
        <v>4218</v>
      </c>
      <c r="C1137" s="189"/>
      <c r="D1137" s="189"/>
      <c r="E1137" s="189">
        <v>1</v>
      </c>
      <c r="F1137" s="189"/>
      <c r="G1137" s="189"/>
      <c r="H1137" s="189"/>
      <c r="I1137" s="189"/>
      <c r="J1137" s="189"/>
      <c r="K1137" s="189">
        <f t="shared" si="17"/>
        <v>1</v>
      </c>
      <c r="L1137" s="188" t="s">
        <v>98</v>
      </c>
      <c r="M1137" s="188" t="s">
        <v>844</v>
      </c>
      <c r="N1137" s="188"/>
      <c r="O1137" s="190"/>
    </row>
    <row r="1138" spans="1:15" s="174" customFormat="1">
      <c r="A1138" s="187" t="s">
        <v>4219</v>
      </c>
      <c r="B1138" s="188" t="s">
        <v>4220</v>
      </c>
      <c r="C1138" s="189">
        <v>1</v>
      </c>
      <c r="D1138" s="189"/>
      <c r="E1138" s="189">
        <v>1</v>
      </c>
      <c r="F1138" s="189"/>
      <c r="G1138" s="189"/>
      <c r="H1138" s="189"/>
      <c r="I1138" s="189"/>
      <c r="J1138" s="189"/>
      <c r="K1138" s="189">
        <f t="shared" si="17"/>
        <v>2</v>
      </c>
      <c r="L1138" s="188" t="s">
        <v>98</v>
      </c>
      <c r="M1138" s="188" t="s">
        <v>1554</v>
      </c>
      <c r="N1138" s="188"/>
      <c r="O1138" s="190"/>
    </row>
    <row r="1139" spans="1:15" s="174" customFormat="1">
      <c r="A1139" s="187" t="s">
        <v>4221</v>
      </c>
      <c r="B1139" s="188" t="s">
        <v>4222</v>
      </c>
      <c r="C1139" s="189">
        <v>1</v>
      </c>
      <c r="D1139" s="189"/>
      <c r="E1139" s="189"/>
      <c r="F1139" s="189"/>
      <c r="G1139" s="189"/>
      <c r="H1139" s="189"/>
      <c r="I1139" s="189"/>
      <c r="J1139" s="189"/>
      <c r="K1139" s="189">
        <f t="shared" si="17"/>
        <v>1</v>
      </c>
      <c r="L1139" s="188" t="s">
        <v>106</v>
      </c>
      <c r="M1139" s="188" t="s">
        <v>816</v>
      </c>
      <c r="N1139" s="188" t="s">
        <v>828</v>
      </c>
      <c r="O1139" s="190"/>
    </row>
    <row r="1140" spans="1:15" s="174" customFormat="1">
      <c r="A1140" s="187" t="s">
        <v>4223</v>
      </c>
      <c r="B1140" s="188" t="s">
        <v>4224</v>
      </c>
      <c r="C1140" s="189">
        <v>1</v>
      </c>
      <c r="D1140" s="189"/>
      <c r="E1140" s="189"/>
      <c r="F1140" s="189"/>
      <c r="G1140" s="189"/>
      <c r="H1140" s="189"/>
      <c r="I1140" s="189"/>
      <c r="J1140" s="189"/>
      <c r="K1140" s="189">
        <f t="shared" si="17"/>
        <v>1</v>
      </c>
      <c r="L1140" s="188" t="s">
        <v>106</v>
      </c>
      <c r="M1140" s="188" t="s">
        <v>816</v>
      </c>
      <c r="N1140" s="188"/>
      <c r="O1140" s="190"/>
    </row>
    <row r="1141" spans="1:15" s="174" customFormat="1">
      <c r="A1141" s="187" t="s">
        <v>4225</v>
      </c>
      <c r="B1141" s="188" t="s">
        <v>4226</v>
      </c>
      <c r="C1141" s="189">
        <v>1</v>
      </c>
      <c r="D1141" s="189"/>
      <c r="E1141" s="189"/>
      <c r="F1141" s="189"/>
      <c r="G1141" s="189"/>
      <c r="H1141" s="189"/>
      <c r="I1141" s="189"/>
      <c r="J1141" s="189"/>
      <c r="K1141" s="189">
        <f t="shared" si="17"/>
        <v>1</v>
      </c>
      <c r="L1141" s="188" t="s">
        <v>106</v>
      </c>
      <c r="M1141" s="188" t="s">
        <v>827</v>
      </c>
      <c r="N1141" s="188"/>
      <c r="O1141" s="190"/>
    </row>
    <row r="1142" spans="1:15" s="174" customFormat="1">
      <c r="A1142" s="187" t="s">
        <v>4227</v>
      </c>
      <c r="B1142" s="188" t="s">
        <v>4228</v>
      </c>
      <c r="C1142" s="189">
        <v>1</v>
      </c>
      <c r="D1142" s="189"/>
      <c r="E1142" s="189"/>
      <c r="F1142" s="189"/>
      <c r="G1142" s="189"/>
      <c r="H1142" s="189"/>
      <c r="I1142" s="189"/>
      <c r="J1142" s="189"/>
      <c r="K1142" s="189">
        <f t="shared" si="17"/>
        <v>1</v>
      </c>
      <c r="L1142" s="188" t="s">
        <v>106</v>
      </c>
      <c r="M1142" s="188" t="s">
        <v>816</v>
      </c>
      <c r="N1142" s="188"/>
      <c r="O1142" s="190"/>
    </row>
    <row r="1143" spans="1:15" s="174" customFormat="1">
      <c r="A1143" s="187" t="s">
        <v>4229</v>
      </c>
      <c r="B1143" s="188" t="s">
        <v>4230</v>
      </c>
      <c r="C1143" s="189">
        <v>1</v>
      </c>
      <c r="D1143" s="189"/>
      <c r="E1143" s="189"/>
      <c r="F1143" s="189"/>
      <c r="G1143" s="189"/>
      <c r="H1143" s="189"/>
      <c r="I1143" s="189"/>
      <c r="J1143" s="189"/>
      <c r="K1143" s="189">
        <f t="shared" si="17"/>
        <v>1</v>
      </c>
      <c r="L1143" s="188" t="s">
        <v>123</v>
      </c>
      <c r="M1143" s="188" t="s">
        <v>816</v>
      </c>
      <c r="N1143" s="188"/>
      <c r="O1143" s="190"/>
    </row>
    <row r="1144" spans="1:15" s="174" customFormat="1">
      <c r="A1144" s="187" t="s">
        <v>4231</v>
      </c>
      <c r="B1144" s="188" t="s">
        <v>4232</v>
      </c>
      <c r="C1144" s="189">
        <v>1</v>
      </c>
      <c r="D1144" s="189"/>
      <c r="E1144" s="189"/>
      <c r="F1144" s="189"/>
      <c r="G1144" s="189"/>
      <c r="H1144" s="189"/>
      <c r="I1144" s="189"/>
      <c r="J1144" s="189"/>
      <c r="K1144" s="189">
        <f t="shared" si="17"/>
        <v>1</v>
      </c>
      <c r="L1144" s="188" t="s">
        <v>106</v>
      </c>
      <c r="M1144" s="188" t="s">
        <v>847</v>
      </c>
      <c r="N1144" s="188" t="s">
        <v>828</v>
      </c>
      <c r="O1144" s="190"/>
    </row>
    <row r="1145" spans="1:15" s="174" customFormat="1">
      <c r="A1145" s="187" t="s">
        <v>4233</v>
      </c>
      <c r="B1145" s="188" t="s">
        <v>4234</v>
      </c>
      <c r="C1145" s="189">
        <v>1</v>
      </c>
      <c r="D1145" s="189"/>
      <c r="E1145" s="189"/>
      <c r="F1145" s="189"/>
      <c r="G1145" s="189"/>
      <c r="H1145" s="189"/>
      <c r="I1145" s="189"/>
      <c r="J1145" s="189"/>
      <c r="K1145" s="189">
        <f t="shared" si="17"/>
        <v>1</v>
      </c>
      <c r="L1145" s="188" t="s">
        <v>554</v>
      </c>
      <c r="M1145" s="188" t="s">
        <v>816</v>
      </c>
      <c r="N1145" s="188"/>
      <c r="O1145" s="190"/>
    </row>
    <row r="1146" spans="1:15" s="174" customFormat="1">
      <c r="A1146" s="187" t="s">
        <v>4235</v>
      </c>
      <c r="B1146" s="188" t="s">
        <v>4236</v>
      </c>
      <c r="C1146" s="189">
        <v>1</v>
      </c>
      <c r="D1146" s="189"/>
      <c r="E1146" s="189"/>
      <c r="F1146" s="189"/>
      <c r="G1146" s="189"/>
      <c r="H1146" s="189"/>
      <c r="I1146" s="189"/>
      <c r="J1146" s="189"/>
      <c r="K1146" s="189">
        <f t="shared" si="17"/>
        <v>1</v>
      </c>
      <c r="L1146" s="188" t="s">
        <v>554</v>
      </c>
      <c r="M1146" s="188" t="s">
        <v>847</v>
      </c>
      <c r="N1146" s="188"/>
      <c r="O1146" s="190"/>
    </row>
    <row r="1147" spans="1:15" s="174" customFormat="1">
      <c r="A1147" s="187" t="s">
        <v>4237</v>
      </c>
      <c r="B1147" s="188" t="s">
        <v>4238</v>
      </c>
      <c r="C1147" s="189"/>
      <c r="D1147" s="189"/>
      <c r="E1147" s="189"/>
      <c r="F1147" s="189"/>
      <c r="G1147" s="189">
        <v>1</v>
      </c>
      <c r="H1147" s="189"/>
      <c r="I1147" s="189"/>
      <c r="J1147" s="189"/>
      <c r="K1147" s="189">
        <f t="shared" si="17"/>
        <v>1</v>
      </c>
      <c r="L1147" s="188" t="s">
        <v>554</v>
      </c>
      <c r="M1147" s="188" t="s">
        <v>816</v>
      </c>
      <c r="N1147" s="188"/>
      <c r="O1147" s="190"/>
    </row>
    <row r="1148" spans="1:15" s="174" customFormat="1">
      <c r="A1148" s="187" t="s">
        <v>4239</v>
      </c>
      <c r="B1148" s="188" t="s">
        <v>4240</v>
      </c>
      <c r="C1148" s="189"/>
      <c r="D1148" s="189"/>
      <c r="E1148" s="189"/>
      <c r="F1148" s="189"/>
      <c r="G1148" s="189"/>
      <c r="H1148" s="189"/>
      <c r="I1148" s="189">
        <v>1</v>
      </c>
      <c r="J1148" s="189"/>
      <c r="K1148" s="189">
        <f t="shared" si="17"/>
        <v>1</v>
      </c>
      <c r="L1148" s="188" t="s">
        <v>136</v>
      </c>
      <c r="M1148" s="188" t="s">
        <v>816</v>
      </c>
      <c r="N1148" s="188"/>
      <c r="O1148" s="190"/>
    </row>
    <row r="1149" spans="1:15" s="174" customFormat="1">
      <c r="A1149" s="187" t="s">
        <v>4241</v>
      </c>
      <c r="B1149" s="188" t="s">
        <v>4242</v>
      </c>
      <c r="C1149" s="189"/>
      <c r="D1149" s="189">
        <v>1</v>
      </c>
      <c r="E1149" s="189"/>
      <c r="F1149" s="189">
        <v>1</v>
      </c>
      <c r="G1149" s="189">
        <v>1</v>
      </c>
      <c r="H1149" s="189"/>
      <c r="I1149" s="189"/>
      <c r="J1149" s="189">
        <v>1</v>
      </c>
      <c r="K1149" s="189">
        <f t="shared" si="17"/>
        <v>4</v>
      </c>
      <c r="L1149" s="188" t="s">
        <v>136</v>
      </c>
      <c r="M1149" s="188" t="s">
        <v>847</v>
      </c>
      <c r="N1149" s="188"/>
      <c r="O1149" s="190"/>
    </row>
    <row r="1150" spans="1:15" s="174" customFormat="1">
      <c r="A1150" s="187" t="s">
        <v>4243</v>
      </c>
      <c r="B1150" s="188" t="s">
        <v>4244</v>
      </c>
      <c r="C1150" s="189"/>
      <c r="D1150" s="189"/>
      <c r="E1150" s="189"/>
      <c r="F1150" s="189"/>
      <c r="G1150" s="189">
        <v>1</v>
      </c>
      <c r="H1150" s="189"/>
      <c r="I1150" s="189">
        <v>1</v>
      </c>
      <c r="J1150" s="189"/>
      <c r="K1150" s="189">
        <f t="shared" si="17"/>
        <v>2</v>
      </c>
      <c r="L1150" s="188" t="s">
        <v>136</v>
      </c>
      <c r="M1150" s="188" t="s">
        <v>890</v>
      </c>
      <c r="N1150" s="188"/>
      <c r="O1150" s="190"/>
    </row>
    <row r="1151" spans="1:15" s="174" customFormat="1">
      <c r="A1151" s="187" t="s">
        <v>4245</v>
      </c>
      <c r="B1151" s="188" t="s">
        <v>4246</v>
      </c>
      <c r="C1151" s="189"/>
      <c r="D1151" s="189"/>
      <c r="E1151" s="189"/>
      <c r="F1151" s="189"/>
      <c r="G1151" s="189"/>
      <c r="H1151" s="189">
        <v>1</v>
      </c>
      <c r="I1151" s="189">
        <v>1</v>
      </c>
      <c r="J1151" s="189"/>
      <c r="K1151" s="189">
        <f t="shared" si="17"/>
        <v>2</v>
      </c>
      <c r="L1151" s="188" t="s">
        <v>136</v>
      </c>
      <c r="M1151" s="188" t="s">
        <v>827</v>
      </c>
      <c r="N1151" s="188"/>
      <c r="O1151" s="190"/>
    </row>
    <row r="1152" spans="1:15" s="174" customFormat="1">
      <c r="A1152" s="187" t="s">
        <v>4247</v>
      </c>
      <c r="B1152" s="188" t="s">
        <v>4248</v>
      </c>
      <c r="C1152" s="189"/>
      <c r="D1152" s="189"/>
      <c r="E1152" s="189"/>
      <c r="F1152" s="189"/>
      <c r="G1152" s="189">
        <v>1</v>
      </c>
      <c r="H1152" s="189"/>
      <c r="I1152" s="189"/>
      <c r="J1152" s="189">
        <v>1</v>
      </c>
      <c r="K1152" s="189">
        <f t="shared" si="17"/>
        <v>2</v>
      </c>
      <c r="L1152" s="188" t="s">
        <v>136</v>
      </c>
      <c r="M1152" s="188" t="s">
        <v>847</v>
      </c>
      <c r="N1152" s="188"/>
      <c r="O1152" s="190"/>
    </row>
    <row r="1153" spans="1:15" s="174" customFormat="1">
      <c r="A1153" s="187" t="s">
        <v>4249</v>
      </c>
      <c r="B1153" s="188" t="s">
        <v>4250</v>
      </c>
      <c r="C1153" s="189"/>
      <c r="D1153" s="189"/>
      <c r="E1153" s="189">
        <v>1</v>
      </c>
      <c r="F1153" s="189"/>
      <c r="G1153" s="189"/>
      <c r="H1153" s="189"/>
      <c r="I1153" s="189"/>
      <c r="J1153" s="189"/>
      <c r="K1153" s="189">
        <f t="shared" si="17"/>
        <v>1</v>
      </c>
      <c r="L1153" s="188" t="s">
        <v>136</v>
      </c>
      <c r="M1153" s="188" t="s">
        <v>861</v>
      </c>
      <c r="N1153" s="188"/>
      <c r="O1153" s="190"/>
    </row>
    <row r="1154" spans="1:15" s="174" customFormat="1">
      <c r="A1154" s="187" t="s">
        <v>4251</v>
      </c>
      <c r="B1154" s="188" t="s">
        <v>4252</v>
      </c>
      <c r="C1154" s="189"/>
      <c r="D1154" s="189"/>
      <c r="E1154" s="189"/>
      <c r="F1154" s="189">
        <v>1</v>
      </c>
      <c r="G1154" s="189"/>
      <c r="H1154" s="189"/>
      <c r="I1154" s="189"/>
      <c r="J1154" s="189"/>
      <c r="K1154" s="189">
        <f t="shared" si="17"/>
        <v>1</v>
      </c>
      <c r="L1154" s="188" t="s">
        <v>136</v>
      </c>
      <c r="M1154" s="188" t="s">
        <v>816</v>
      </c>
      <c r="N1154" s="188" t="s">
        <v>1168</v>
      </c>
      <c r="O1154" s="190"/>
    </row>
    <row r="1155" spans="1:15" s="174" customFormat="1">
      <c r="A1155" s="187" t="s">
        <v>4253</v>
      </c>
      <c r="B1155" s="188" t="s">
        <v>4254</v>
      </c>
      <c r="C1155" s="189"/>
      <c r="D1155" s="189"/>
      <c r="E1155" s="189"/>
      <c r="F1155" s="189"/>
      <c r="G1155" s="189"/>
      <c r="H1155" s="189">
        <v>1</v>
      </c>
      <c r="I1155" s="189"/>
      <c r="J1155" s="189"/>
      <c r="K1155" s="189">
        <f t="shared" si="17"/>
        <v>1</v>
      </c>
      <c r="L1155" s="188" t="s">
        <v>136</v>
      </c>
      <c r="M1155" s="188" t="s">
        <v>1981</v>
      </c>
      <c r="N1155" s="188"/>
      <c r="O1155" s="190"/>
    </row>
    <row r="1156" spans="1:15" s="174" customFormat="1">
      <c r="A1156" s="187" t="s">
        <v>4255</v>
      </c>
      <c r="B1156" s="188" t="s">
        <v>4256</v>
      </c>
      <c r="C1156" s="189">
        <v>1</v>
      </c>
      <c r="D1156" s="189"/>
      <c r="E1156" s="189"/>
      <c r="F1156" s="189">
        <v>1</v>
      </c>
      <c r="G1156" s="189"/>
      <c r="H1156" s="189"/>
      <c r="I1156" s="189"/>
      <c r="J1156" s="189">
        <v>1</v>
      </c>
      <c r="K1156" s="189">
        <f t="shared" si="17"/>
        <v>3</v>
      </c>
      <c r="L1156" s="188" t="s">
        <v>3120</v>
      </c>
      <c r="M1156" s="188" t="s">
        <v>816</v>
      </c>
      <c r="N1156" s="188"/>
      <c r="O1156" s="190"/>
    </row>
    <row r="1157" spans="1:15" s="174" customFormat="1">
      <c r="A1157" s="187" t="s">
        <v>4257</v>
      </c>
      <c r="B1157" s="188" t="s">
        <v>4258</v>
      </c>
      <c r="C1157" s="189"/>
      <c r="D1157" s="189"/>
      <c r="E1157" s="189"/>
      <c r="F1157" s="189"/>
      <c r="G1157" s="189">
        <v>1</v>
      </c>
      <c r="H1157" s="189"/>
      <c r="I1157" s="189">
        <v>1</v>
      </c>
      <c r="J1157" s="189"/>
      <c r="K1157" s="189">
        <f t="shared" si="17"/>
        <v>2</v>
      </c>
      <c r="L1157" s="188" t="s">
        <v>136</v>
      </c>
      <c r="M1157" s="188" t="s">
        <v>1113</v>
      </c>
      <c r="N1157" s="188"/>
      <c r="O1157" s="190"/>
    </row>
    <row r="1158" spans="1:15" s="174" customFormat="1">
      <c r="A1158" s="187" t="s">
        <v>4259</v>
      </c>
      <c r="B1158" s="188" t="s">
        <v>4260</v>
      </c>
      <c r="C1158" s="189"/>
      <c r="D1158" s="189"/>
      <c r="E1158" s="189"/>
      <c r="F1158" s="189"/>
      <c r="G1158" s="189"/>
      <c r="H1158" s="189"/>
      <c r="I1158" s="189">
        <v>1</v>
      </c>
      <c r="J1158" s="189"/>
      <c r="K1158" s="189">
        <f t="shared" si="17"/>
        <v>1</v>
      </c>
      <c r="L1158" s="188" t="s">
        <v>136</v>
      </c>
      <c r="M1158" s="188" t="s">
        <v>847</v>
      </c>
      <c r="N1158" s="188"/>
      <c r="O1158" s="190"/>
    </row>
    <row r="1159" spans="1:15" s="174" customFormat="1">
      <c r="A1159" s="187" t="s">
        <v>4261</v>
      </c>
      <c r="B1159" s="188" t="s">
        <v>4262</v>
      </c>
      <c r="C1159" s="189"/>
      <c r="D1159" s="189"/>
      <c r="E1159" s="189"/>
      <c r="F1159" s="189"/>
      <c r="G1159" s="189"/>
      <c r="H1159" s="189">
        <v>1</v>
      </c>
      <c r="I1159" s="189"/>
      <c r="J1159" s="189"/>
      <c r="K1159" s="189">
        <f t="shared" si="17"/>
        <v>1</v>
      </c>
      <c r="L1159" s="188" t="s">
        <v>136</v>
      </c>
      <c r="M1159" s="188" t="s">
        <v>823</v>
      </c>
      <c r="N1159" s="188"/>
      <c r="O1159" s="190"/>
    </row>
    <row r="1160" spans="1:15" s="174" customFormat="1">
      <c r="A1160" s="187" t="s">
        <v>4263</v>
      </c>
      <c r="B1160" s="188" t="s">
        <v>4264</v>
      </c>
      <c r="C1160" s="189"/>
      <c r="D1160" s="189"/>
      <c r="E1160" s="189"/>
      <c r="F1160" s="189"/>
      <c r="G1160" s="189"/>
      <c r="H1160" s="189"/>
      <c r="I1160" s="189">
        <v>1</v>
      </c>
      <c r="J1160" s="189"/>
      <c r="K1160" s="189">
        <f t="shared" si="17"/>
        <v>1</v>
      </c>
      <c r="L1160" s="188" t="s">
        <v>136</v>
      </c>
      <c r="M1160" s="188" t="s">
        <v>885</v>
      </c>
      <c r="N1160" s="188" t="s">
        <v>1168</v>
      </c>
      <c r="O1160" s="190"/>
    </row>
    <row r="1161" spans="1:15" s="174" customFormat="1">
      <c r="A1161" s="187" t="s">
        <v>4265</v>
      </c>
      <c r="B1161" s="188" t="s">
        <v>4266</v>
      </c>
      <c r="C1161" s="189"/>
      <c r="D1161" s="189"/>
      <c r="E1161" s="189"/>
      <c r="F1161" s="189"/>
      <c r="G1161" s="189">
        <v>1</v>
      </c>
      <c r="H1161" s="189">
        <v>1</v>
      </c>
      <c r="I1161" s="189"/>
      <c r="J1161" s="189"/>
      <c r="K1161" s="189">
        <f t="shared" ref="K1161:K1224" si="18">SUM(C1161:J1161)</f>
        <v>2</v>
      </c>
      <c r="L1161" s="188" t="s">
        <v>136</v>
      </c>
      <c r="M1161" s="188" t="s">
        <v>816</v>
      </c>
      <c r="N1161" s="188"/>
      <c r="O1161" s="190"/>
    </row>
    <row r="1162" spans="1:15" s="174" customFormat="1">
      <c r="A1162" s="187" t="s">
        <v>4267</v>
      </c>
      <c r="B1162" s="188" t="s">
        <v>4268</v>
      </c>
      <c r="C1162" s="189"/>
      <c r="D1162" s="189"/>
      <c r="E1162" s="189"/>
      <c r="F1162" s="189"/>
      <c r="G1162" s="189">
        <v>1</v>
      </c>
      <c r="H1162" s="189"/>
      <c r="I1162" s="189"/>
      <c r="J1162" s="189"/>
      <c r="K1162" s="189">
        <f t="shared" si="18"/>
        <v>1</v>
      </c>
      <c r="L1162" s="188" t="s">
        <v>136</v>
      </c>
      <c r="M1162" s="188" t="s">
        <v>816</v>
      </c>
      <c r="N1162" s="188"/>
      <c r="O1162" s="190"/>
    </row>
    <row r="1163" spans="1:15" s="174" customFormat="1">
      <c r="A1163" s="187" t="s">
        <v>4269</v>
      </c>
      <c r="B1163" s="188" t="s">
        <v>4270</v>
      </c>
      <c r="C1163" s="189"/>
      <c r="D1163" s="189"/>
      <c r="E1163" s="189"/>
      <c r="F1163" s="189"/>
      <c r="G1163" s="189"/>
      <c r="H1163" s="189">
        <v>1</v>
      </c>
      <c r="I1163" s="189"/>
      <c r="J1163" s="189"/>
      <c r="K1163" s="189">
        <f t="shared" si="18"/>
        <v>1</v>
      </c>
      <c r="L1163" s="188" t="s">
        <v>136</v>
      </c>
      <c r="M1163" s="188" t="s">
        <v>816</v>
      </c>
      <c r="N1163" s="188"/>
      <c r="O1163" s="190"/>
    </row>
    <row r="1164" spans="1:15" s="174" customFormat="1">
      <c r="A1164" s="187" t="s">
        <v>4271</v>
      </c>
      <c r="B1164" s="188" t="s">
        <v>4272</v>
      </c>
      <c r="C1164" s="189"/>
      <c r="D1164" s="189"/>
      <c r="E1164" s="189"/>
      <c r="F1164" s="189">
        <v>1</v>
      </c>
      <c r="G1164" s="189">
        <v>1</v>
      </c>
      <c r="H1164" s="189">
        <v>1</v>
      </c>
      <c r="I1164" s="189"/>
      <c r="J1164" s="189"/>
      <c r="K1164" s="189">
        <f t="shared" si="18"/>
        <v>3</v>
      </c>
      <c r="L1164" s="188" t="s">
        <v>136</v>
      </c>
      <c r="M1164" s="188" t="s">
        <v>847</v>
      </c>
      <c r="N1164" s="188"/>
      <c r="O1164" s="190"/>
    </row>
    <row r="1165" spans="1:15" s="174" customFormat="1">
      <c r="A1165" s="187" t="s">
        <v>4273</v>
      </c>
      <c r="B1165" s="188" t="s">
        <v>4274</v>
      </c>
      <c r="C1165" s="189"/>
      <c r="D1165" s="189"/>
      <c r="E1165" s="189"/>
      <c r="F1165" s="189"/>
      <c r="G1165" s="189">
        <v>1</v>
      </c>
      <c r="H1165" s="189"/>
      <c r="I1165" s="189">
        <v>1</v>
      </c>
      <c r="J1165" s="189"/>
      <c r="K1165" s="189">
        <f t="shared" si="18"/>
        <v>2</v>
      </c>
      <c r="L1165" s="188" t="s">
        <v>136</v>
      </c>
      <c r="M1165" s="188" t="s">
        <v>816</v>
      </c>
      <c r="N1165" s="188"/>
      <c r="O1165" s="190"/>
    </row>
    <row r="1166" spans="1:15" s="174" customFormat="1">
      <c r="A1166" s="187" t="s">
        <v>4275</v>
      </c>
      <c r="B1166" s="188" t="s">
        <v>4276</v>
      </c>
      <c r="C1166" s="189"/>
      <c r="D1166" s="189"/>
      <c r="E1166" s="189"/>
      <c r="F1166" s="189"/>
      <c r="G1166" s="189"/>
      <c r="H1166" s="189">
        <v>1</v>
      </c>
      <c r="I1166" s="189">
        <v>1</v>
      </c>
      <c r="J1166" s="189"/>
      <c r="K1166" s="189">
        <f t="shared" si="18"/>
        <v>2</v>
      </c>
      <c r="L1166" s="188" t="s">
        <v>136</v>
      </c>
      <c r="M1166" s="188" t="s">
        <v>2615</v>
      </c>
      <c r="N1166" s="188"/>
      <c r="O1166" s="190"/>
    </row>
    <row r="1167" spans="1:15" s="174" customFormat="1">
      <c r="A1167" s="187" t="s">
        <v>4277</v>
      </c>
      <c r="B1167" s="188" t="s">
        <v>4278</v>
      </c>
      <c r="C1167" s="189"/>
      <c r="D1167" s="189"/>
      <c r="E1167" s="189"/>
      <c r="F1167" s="189">
        <v>1</v>
      </c>
      <c r="G1167" s="189"/>
      <c r="H1167" s="189">
        <v>1</v>
      </c>
      <c r="I1167" s="189"/>
      <c r="J1167" s="189"/>
      <c r="K1167" s="189">
        <f t="shared" si="18"/>
        <v>2</v>
      </c>
      <c r="L1167" s="188" t="s">
        <v>136</v>
      </c>
      <c r="M1167" s="188" t="s">
        <v>847</v>
      </c>
      <c r="N1167" s="188"/>
      <c r="O1167" s="190"/>
    </row>
    <row r="1168" spans="1:15" s="174" customFormat="1">
      <c r="A1168" s="187" t="s">
        <v>4279</v>
      </c>
      <c r="B1168" s="188" t="s">
        <v>4280</v>
      </c>
      <c r="C1168" s="189"/>
      <c r="D1168" s="189"/>
      <c r="E1168" s="189"/>
      <c r="F1168" s="189"/>
      <c r="G1168" s="189">
        <v>1</v>
      </c>
      <c r="H1168" s="189"/>
      <c r="I1168" s="189"/>
      <c r="J1168" s="189">
        <v>1</v>
      </c>
      <c r="K1168" s="189">
        <f t="shared" si="18"/>
        <v>2</v>
      </c>
      <c r="L1168" s="188" t="s">
        <v>136</v>
      </c>
      <c r="M1168" s="188" t="s">
        <v>2217</v>
      </c>
      <c r="N1168" s="188"/>
      <c r="O1168" s="190"/>
    </row>
    <row r="1169" spans="1:15" s="174" customFormat="1">
      <c r="A1169" s="187" t="s">
        <v>4281</v>
      </c>
      <c r="B1169" s="188" t="s">
        <v>4282</v>
      </c>
      <c r="C1169" s="189"/>
      <c r="D1169" s="189"/>
      <c r="E1169" s="189"/>
      <c r="F1169" s="189"/>
      <c r="G1169" s="189"/>
      <c r="H1169" s="189">
        <v>1</v>
      </c>
      <c r="I1169" s="189"/>
      <c r="J1169" s="189"/>
      <c r="K1169" s="189">
        <f t="shared" si="18"/>
        <v>1</v>
      </c>
      <c r="L1169" s="188" t="s">
        <v>136</v>
      </c>
      <c r="M1169" s="188" t="s">
        <v>827</v>
      </c>
      <c r="N1169" s="188"/>
      <c r="O1169" s="190"/>
    </row>
    <row r="1170" spans="1:15" s="174" customFormat="1">
      <c r="A1170" s="187" t="s">
        <v>4283</v>
      </c>
      <c r="B1170" s="188" t="s">
        <v>4284</v>
      </c>
      <c r="C1170" s="189"/>
      <c r="D1170" s="189"/>
      <c r="E1170" s="189"/>
      <c r="F1170" s="189"/>
      <c r="G1170" s="189"/>
      <c r="H1170" s="189"/>
      <c r="I1170" s="189">
        <v>1</v>
      </c>
      <c r="J1170" s="189"/>
      <c r="K1170" s="189">
        <f t="shared" si="18"/>
        <v>1</v>
      </c>
      <c r="L1170" s="188" t="s">
        <v>136</v>
      </c>
      <c r="M1170" s="188" t="s">
        <v>816</v>
      </c>
      <c r="N1170" s="188"/>
      <c r="O1170" s="190"/>
    </row>
    <row r="1171" spans="1:15" s="174" customFormat="1">
      <c r="A1171" s="187" t="s">
        <v>4285</v>
      </c>
      <c r="B1171" s="188" t="s">
        <v>4286</v>
      </c>
      <c r="C1171" s="189"/>
      <c r="D1171" s="189"/>
      <c r="E1171" s="189"/>
      <c r="F1171" s="189"/>
      <c r="G1171" s="189">
        <v>1</v>
      </c>
      <c r="H1171" s="189"/>
      <c r="I1171" s="189"/>
      <c r="J1171" s="189"/>
      <c r="K1171" s="189">
        <f t="shared" si="18"/>
        <v>1</v>
      </c>
      <c r="L1171" s="188" t="s">
        <v>136</v>
      </c>
      <c r="M1171" s="188" t="s">
        <v>816</v>
      </c>
      <c r="N1171" s="188"/>
      <c r="O1171" s="190"/>
    </row>
    <row r="1172" spans="1:15" s="174" customFormat="1">
      <c r="A1172" s="187" t="s">
        <v>4287</v>
      </c>
      <c r="B1172" s="188" t="s">
        <v>4288</v>
      </c>
      <c r="C1172" s="189"/>
      <c r="D1172" s="189"/>
      <c r="E1172" s="189"/>
      <c r="F1172" s="189"/>
      <c r="G1172" s="189">
        <v>1</v>
      </c>
      <c r="H1172" s="189"/>
      <c r="I1172" s="189"/>
      <c r="J1172" s="189"/>
      <c r="K1172" s="189">
        <f t="shared" si="18"/>
        <v>1</v>
      </c>
      <c r="L1172" s="188" t="s">
        <v>136</v>
      </c>
      <c r="M1172" s="188" t="s">
        <v>847</v>
      </c>
      <c r="N1172" s="188"/>
      <c r="O1172" s="190"/>
    </row>
    <row r="1173" spans="1:15" s="174" customFormat="1">
      <c r="A1173" s="187" t="s">
        <v>4289</v>
      </c>
      <c r="B1173" s="188" t="s">
        <v>4290</v>
      </c>
      <c r="C1173" s="189"/>
      <c r="D1173" s="189"/>
      <c r="E1173" s="189"/>
      <c r="F1173" s="189"/>
      <c r="G1173" s="189">
        <v>1</v>
      </c>
      <c r="H1173" s="189"/>
      <c r="I1173" s="189">
        <v>1</v>
      </c>
      <c r="J1173" s="189"/>
      <c r="K1173" s="189">
        <f t="shared" si="18"/>
        <v>2</v>
      </c>
      <c r="L1173" s="188" t="s">
        <v>136</v>
      </c>
      <c r="M1173" s="188" t="s">
        <v>847</v>
      </c>
      <c r="N1173" s="188"/>
      <c r="O1173" s="190"/>
    </row>
    <row r="1174" spans="1:15" s="174" customFormat="1">
      <c r="A1174" s="187" t="s">
        <v>4291</v>
      </c>
      <c r="B1174" s="188" t="s">
        <v>4292</v>
      </c>
      <c r="C1174" s="189"/>
      <c r="D1174" s="189"/>
      <c r="E1174" s="189">
        <v>1</v>
      </c>
      <c r="F1174" s="189"/>
      <c r="G1174" s="189">
        <v>1</v>
      </c>
      <c r="H1174" s="189"/>
      <c r="I1174" s="189"/>
      <c r="J1174" s="189"/>
      <c r="K1174" s="189">
        <f t="shared" si="18"/>
        <v>2</v>
      </c>
      <c r="L1174" s="188" t="s">
        <v>136</v>
      </c>
      <c r="M1174" s="188" t="s">
        <v>2387</v>
      </c>
      <c r="N1174" s="188" t="s">
        <v>903</v>
      </c>
      <c r="O1174" s="190"/>
    </row>
    <row r="1175" spans="1:15" s="174" customFormat="1">
      <c r="A1175" s="187" t="s">
        <v>4293</v>
      </c>
      <c r="B1175" s="188" t="s">
        <v>4294</v>
      </c>
      <c r="C1175" s="189">
        <v>1</v>
      </c>
      <c r="D1175" s="189"/>
      <c r="E1175" s="189"/>
      <c r="F1175" s="189"/>
      <c r="G1175" s="189"/>
      <c r="H1175" s="189"/>
      <c r="I1175" s="189">
        <v>1</v>
      </c>
      <c r="J1175" s="189"/>
      <c r="K1175" s="189">
        <f t="shared" si="18"/>
        <v>2</v>
      </c>
      <c r="L1175" s="188" t="s">
        <v>136</v>
      </c>
      <c r="M1175" s="188" t="s">
        <v>816</v>
      </c>
      <c r="N1175" s="188"/>
      <c r="O1175" s="190"/>
    </row>
    <row r="1176" spans="1:15" s="174" customFormat="1">
      <c r="A1176" s="187" t="s">
        <v>4295</v>
      </c>
      <c r="B1176" s="188" t="s">
        <v>4296</v>
      </c>
      <c r="C1176" s="189">
        <v>1</v>
      </c>
      <c r="D1176" s="189"/>
      <c r="E1176" s="189"/>
      <c r="F1176" s="189"/>
      <c r="G1176" s="189"/>
      <c r="H1176" s="189"/>
      <c r="I1176" s="189"/>
      <c r="J1176" s="189"/>
      <c r="K1176" s="189">
        <f t="shared" si="18"/>
        <v>1</v>
      </c>
      <c r="L1176" s="188" t="s">
        <v>106</v>
      </c>
      <c r="M1176" s="188" t="s">
        <v>847</v>
      </c>
      <c r="N1176" s="188"/>
      <c r="O1176" s="190"/>
    </row>
    <row r="1177" spans="1:15" s="174" customFormat="1">
      <c r="A1177" s="187" t="s">
        <v>4297</v>
      </c>
      <c r="B1177" s="188" t="s">
        <v>4298</v>
      </c>
      <c r="C1177" s="189">
        <v>1</v>
      </c>
      <c r="D1177" s="189"/>
      <c r="E1177" s="189"/>
      <c r="F1177" s="189"/>
      <c r="G1177" s="189"/>
      <c r="H1177" s="189"/>
      <c r="I1177" s="189"/>
      <c r="J1177" s="189"/>
      <c r="K1177" s="189">
        <f t="shared" si="18"/>
        <v>1</v>
      </c>
      <c r="L1177" s="188" t="s">
        <v>106</v>
      </c>
      <c r="M1177" s="188" t="s">
        <v>847</v>
      </c>
      <c r="N1177" s="188"/>
      <c r="O1177" s="190"/>
    </row>
    <row r="1178" spans="1:15" s="174" customFormat="1">
      <c r="A1178" s="187" t="s">
        <v>4299</v>
      </c>
      <c r="B1178" s="188" t="s">
        <v>4300</v>
      </c>
      <c r="C1178" s="189">
        <v>1</v>
      </c>
      <c r="D1178" s="189"/>
      <c r="E1178" s="189"/>
      <c r="F1178" s="189"/>
      <c r="G1178" s="189"/>
      <c r="H1178" s="189"/>
      <c r="I1178" s="189"/>
      <c r="J1178" s="189"/>
      <c r="K1178" s="189">
        <f t="shared" si="18"/>
        <v>1</v>
      </c>
      <c r="L1178" s="188" t="s">
        <v>3072</v>
      </c>
      <c r="M1178" s="188" t="s">
        <v>847</v>
      </c>
      <c r="N1178" s="188"/>
      <c r="O1178" s="190"/>
    </row>
    <row r="1179" spans="1:15" s="174" customFormat="1">
      <c r="A1179" s="187" t="s">
        <v>4301</v>
      </c>
      <c r="B1179" s="188" t="s">
        <v>4302</v>
      </c>
      <c r="C1179" s="189">
        <v>1</v>
      </c>
      <c r="D1179" s="189"/>
      <c r="E1179" s="189"/>
      <c r="F1179" s="189"/>
      <c r="G1179" s="189"/>
      <c r="H1179" s="189"/>
      <c r="I1179" s="189"/>
      <c r="J1179" s="189"/>
      <c r="K1179" s="189">
        <f t="shared" si="18"/>
        <v>1</v>
      </c>
      <c r="L1179" s="188" t="s">
        <v>3072</v>
      </c>
      <c r="M1179" s="188" t="s">
        <v>816</v>
      </c>
      <c r="N1179" s="188"/>
      <c r="O1179" s="190"/>
    </row>
    <row r="1180" spans="1:15" s="174" customFormat="1">
      <c r="A1180" s="187" t="s">
        <v>4303</v>
      </c>
      <c r="B1180" s="188" t="s">
        <v>4304</v>
      </c>
      <c r="C1180" s="189"/>
      <c r="D1180" s="189"/>
      <c r="E1180" s="189"/>
      <c r="F1180" s="189"/>
      <c r="G1180" s="189"/>
      <c r="H1180" s="189"/>
      <c r="I1180" s="189"/>
      <c r="J1180" s="189">
        <v>1</v>
      </c>
      <c r="K1180" s="189">
        <f t="shared" si="18"/>
        <v>1</v>
      </c>
      <c r="L1180" s="188" t="s">
        <v>3072</v>
      </c>
      <c r="M1180" s="188" t="s">
        <v>885</v>
      </c>
      <c r="N1180" s="188"/>
      <c r="O1180" s="190"/>
    </row>
    <row r="1181" spans="1:15" s="174" customFormat="1">
      <c r="A1181" s="187" t="s">
        <v>4305</v>
      </c>
      <c r="B1181" s="188" t="s">
        <v>4306</v>
      </c>
      <c r="C1181" s="189"/>
      <c r="D1181" s="189"/>
      <c r="E1181" s="189"/>
      <c r="F1181" s="189"/>
      <c r="G1181" s="189"/>
      <c r="H1181" s="189"/>
      <c r="I1181" s="189">
        <v>1</v>
      </c>
      <c r="J1181" s="189"/>
      <c r="K1181" s="189">
        <f t="shared" si="18"/>
        <v>1</v>
      </c>
      <c r="L1181" s="188" t="s">
        <v>3072</v>
      </c>
      <c r="M1181" s="188" t="s">
        <v>844</v>
      </c>
      <c r="N1181" s="188"/>
      <c r="O1181" s="190"/>
    </row>
    <row r="1182" spans="1:15" s="174" customFormat="1">
      <c r="A1182" s="187" t="s">
        <v>4307</v>
      </c>
      <c r="B1182" s="188" t="s">
        <v>4308</v>
      </c>
      <c r="C1182" s="189">
        <v>1</v>
      </c>
      <c r="D1182" s="189"/>
      <c r="E1182" s="189"/>
      <c r="F1182" s="189">
        <v>1</v>
      </c>
      <c r="G1182" s="189"/>
      <c r="H1182" s="189"/>
      <c r="I1182" s="189"/>
      <c r="J1182" s="189"/>
      <c r="K1182" s="189">
        <f t="shared" si="18"/>
        <v>2</v>
      </c>
      <c r="L1182" s="188" t="s">
        <v>3072</v>
      </c>
      <c r="M1182" s="188" t="s">
        <v>816</v>
      </c>
      <c r="N1182" s="188"/>
      <c r="O1182" s="190"/>
    </row>
    <row r="1183" spans="1:15" s="174" customFormat="1">
      <c r="A1183" s="187" t="s">
        <v>4309</v>
      </c>
      <c r="B1183" s="188" t="s">
        <v>4310</v>
      </c>
      <c r="C1183" s="189"/>
      <c r="D1183" s="189"/>
      <c r="E1183" s="189"/>
      <c r="F1183" s="189"/>
      <c r="G1183" s="189"/>
      <c r="H1183" s="189"/>
      <c r="I1183" s="189">
        <v>1</v>
      </c>
      <c r="J1183" s="189"/>
      <c r="K1183" s="189">
        <f t="shared" si="18"/>
        <v>1</v>
      </c>
      <c r="L1183" s="188" t="s">
        <v>3072</v>
      </c>
      <c r="M1183" s="188" t="s">
        <v>2676</v>
      </c>
      <c r="N1183" s="188"/>
      <c r="O1183" s="190"/>
    </row>
    <row r="1184" spans="1:15" s="174" customFormat="1">
      <c r="A1184" s="187" t="s">
        <v>4311</v>
      </c>
      <c r="B1184" s="188" t="s">
        <v>4312</v>
      </c>
      <c r="C1184" s="189"/>
      <c r="D1184" s="189"/>
      <c r="E1184" s="189"/>
      <c r="F1184" s="189"/>
      <c r="G1184" s="189"/>
      <c r="H1184" s="189"/>
      <c r="I1184" s="189">
        <v>1</v>
      </c>
      <c r="J1184" s="189"/>
      <c r="K1184" s="189">
        <f t="shared" si="18"/>
        <v>1</v>
      </c>
      <c r="L1184" s="188" t="s">
        <v>106</v>
      </c>
      <c r="M1184" s="188" t="s">
        <v>861</v>
      </c>
      <c r="N1184" s="188"/>
      <c r="O1184" s="190"/>
    </row>
    <row r="1185" spans="1:15" s="174" customFormat="1">
      <c r="A1185" s="187" t="s">
        <v>4313</v>
      </c>
      <c r="B1185" s="188" t="s">
        <v>4314</v>
      </c>
      <c r="C1185" s="189"/>
      <c r="D1185" s="189"/>
      <c r="E1185" s="189"/>
      <c r="F1185" s="189"/>
      <c r="G1185" s="189"/>
      <c r="H1185" s="189"/>
      <c r="I1185" s="189">
        <v>1</v>
      </c>
      <c r="J1185" s="189"/>
      <c r="K1185" s="189">
        <f t="shared" si="18"/>
        <v>1</v>
      </c>
      <c r="L1185" s="188" t="s">
        <v>106</v>
      </c>
      <c r="M1185" s="188" t="s">
        <v>1950</v>
      </c>
      <c r="N1185" s="188"/>
      <c r="O1185" s="190"/>
    </row>
    <row r="1186" spans="1:15" s="174" customFormat="1">
      <c r="A1186" s="187" t="s">
        <v>4315</v>
      </c>
      <c r="B1186" s="188" t="s">
        <v>4316</v>
      </c>
      <c r="C1186" s="189"/>
      <c r="D1186" s="189"/>
      <c r="E1186" s="189"/>
      <c r="F1186" s="189"/>
      <c r="G1186" s="189">
        <v>1</v>
      </c>
      <c r="H1186" s="189"/>
      <c r="I1186" s="189">
        <v>1</v>
      </c>
      <c r="J1186" s="189"/>
      <c r="K1186" s="189">
        <f t="shared" si="18"/>
        <v>2</v>
      </c>
      <c r="L1186" s="188" t="s">
        <v>106</v>
      </c>
      <c r="M1186" s="188" t="s">
        <v>820</v>
      </c>
      <c r="N1186" s="188"/>
      <c r="O1186" s="190"/>
    </row>
    <row r="1187" spans="1:15" s="174" customFormat="1">
      <c r="A1187" s="187" t="s">
        <v>4317</v>
      </c>
      <c r="B1187" s="188" t="s">
        <v>4318</v>
      </c>
      <c r="C1187" s="189">
        <v>1</v>
      </c>
      <c r="D1187" s="189"/>
      <c r="E1187" s="189"/>
      <c r="F1187" s="189"/>
      <c r="G1187" s="189"/>
      <c r="H1187" s="189">
        <v>1</v>
      </c>
      <c r="I1187" s="189">
        <v>1</v>
      </c>
      <c r="J1187" s="189"/>
      <c r="K1187" s="189">
        <f t="shared" si="18"/>
        <v>3</v>
      </c>
      <c r="L1187" s="188" t="s">
        <v>264</v>
      </c>
      <c r="M1187" s="188" t="s">
        <v>823</v>
      </c>
      <c r="N1187" s="188"/>
      <c r="O1187" s="190"/>
    </row>
    <row r="1188" spans="1:15" s="174" customFormat="1">
      <c r="A1188" s="187" t="s">
        <v>4319</v>
      </c>
      <c r="B1188" s="188" t="s">
        <v>4320</v>
      </c>
      <c r="C1188" s="189">
        <v>1</v>
      </c>
      <c r="D1188" s="189"/>
      <c r="E1188" s="189"/>
      <c r="F1188" s="189"/>
      <c r="G1188" s="189"/>
      <c r="H1188" s="189"/>
      <c r="I1188" s="189"/>
      <c r="J1188" s="189"/>
      <c r="K1188" s="189">
        <f t="shared" si="18"/>
        <v>1</v>
      </c>
      <c r="L1188" s="188" t="s">
        <v>264</v>
      </c>
      <c r="M1188" s="188" t="s">
        <v>847</v>
      </c>
      <c r="N1188" s="188"/>
      <c r="O1188" s="190"/>
    </row>
    <row r="1189" spans="1:15" s="174" customFormat="1">
      <c r="A1189" s="187" t="s">
        <v>4321</v>
      </c>
      <c r="B1189" s="188" t="s">
        <v>4322</v>
      </c>
      <c r="C1189" s="189">
        <v>1</v>
      </c>
      <c r="D1189" s="189">
        <v>1</v>
      </c>
      <c r="E1189" s="189"/>
      <c r="F1189" s="189"/>
      <c r="G1189" s="189"/>
      <c r="H1189" s="189"/>
      <c r="I1189" s="189"/>
      <c r="J1189" s="189"/>
      <c r="K1189" s="189">
        <f t="shared" si="18"/>
        <v>2</v>
      </c>
      <c r="L1189" s="188" t="s">
        <v>420</v>
      </c>
      <c r="M1189" s="188" t="s">
        <v>847</v>
      </c>
      <c r="N1189" s="188"/>
      <c r="O1189" s="190"/>
    </row>
    <row r="1190" spans="1:15" s="174" customFormat="1">
      <c r="A1190" s="187" t="s">
        <v>4323</v>
      </c>
      <c r="B1190" s="188" t="s">
        <v>4324</v>
      </c>
      <c r="C1190" s="189">
        <v>1</v>
      </c>
      <c r="D1190" s="189">
        <v>1</v>
      </c>
      <c r="E1190" s="189"/>
      <c r="F1190" s="189"/>
      <c r="G1190" s="189"/>
      <c r="H1190" s="189"/>
      <c r="I1190" s="189"/>
      <c r="J1190" s="189"/>
      <c r="K1190" s="189">
        <f t="shared" si="18"/>
        <v>2</v>
      </c>
      <c r="L1190" s="188" t="s">
        <v>420</v>
      </c>
      <c r="M1190" s="188" t="s">
        <v>885</v>
      </c>
      <c r="N1190" s="188" t="s">
        <v>828</v>
      </c>
      <c r="O1190" s="190"/>
    </row>
    <row r="1191" spans="1:15" s="174" customFormat="1">
      <c r="A1191" s="187" t="s">
        <v>4325</v>
      </c>
      <c r="B1191" s="188" t="s">
        <v>4326</v>
      </c>
      <c r="C1191" s="189">
        <v>1</v>
      </c>
      <c r="D1191" s="189"/>
      <c r="E1191" s="189"/>
      <c r="F1191" s="189"/>
      <c r="G1191" s="189"/>
      <c r="H1191" s="189"/>
      <c r="I1191" s="189"/>
      <c r="J1191" s="189"/>
      <c r="K1191" s="189">
        <f t="shared" si="18"/>
        <v>1</v>
      </c>
      <c r="L1191" s="188" t="s">
        <v>420</v>
      </c>
      <c r="M1191" s="188" t="s">
        <v>847</v>
      </c>
      <c r="N1191" s="188"/>
      <c r="O1191" s="190"/>
    </row>
    <row r="1192" spans="1:15" s="174" customFormat="1">
      <c r="A1192" s="187" t="s">
        <v>4327</v>
      </c>
      <c r="B1192" s="188" t="s">
        <v>4328</v>
      </c>
      <c r="C1192" s="189">
        <v>1</v>
      </c>
      <c r="D1192" s="189"/>
      <c r="E1192" s="189"/>
      <c r="F1192" s="189"/>
      <c r="G1192" s="189"/>
      <c r="H1192" s="189"/>
      <c r="I1192" s="189"/>
      <c r="J1192" s="189"/>
      <c r="K1192" s="189">
        <f t="shared" si="18"/>
        <v>1</v>
      </c>
      <c r="L1192" s="188" t="s">
        <v>420</v>
      </c>
      <c r="M1192" s="188" t="s">
        <v>847</v>
      </c>
      <c r="N1192" s="188"/>
      <c r="O1192" s="190"/>
    </row>
    <row r="1193" spans="1:15" s="174" customFormat="1">
      <c r="A1193" s="187" t="s">
        <v>4329</v>
      </c>
      <c r="B1193" s="188" t="s">
        <v>4330</v>
      </c>
      <c r="C1193" s="189">
        <v>1</v>
      </c>
      <c r="D1193" s="189"/>
      <c r="E1193" s="189">
        <v>1</v>
      </c>
      <c r="F1193" s="189"/>
      <c r="G1193" s="189"/>
      <c r="H1193" s="189"/>
      <c r="I1193" s="189"/>
      <c r="J1193" s="189"/>
      <c r="K1193" s="189">
        <f t="shared" si="18"/>
        <v>2</v>
      </c>
      <c r="L1193" s="188" t="s">
        <v>617</v>
      </c>
      <c r="M1193" s="188" t="s">
        <v>844</v>
      </c>
      <c r="N1193" s="188"/>
      <c r="O1193" s="190"/>
    </row>
    <row r="1194" spans="1:15" s="174" customFormat="1">
      <c r="A1194" s="187" t="s">
        <v>4331</v>
      </c>
      <c r="B1194" s="188" t="s">
        <v>4332</v>
      </c>
      <c r="C1194" s="189">
        <v>1</v>
      </c>
      <c r="D1194" s="189"/>
      <c r="E1194" s="189"/>
      <c r="F1194" s="189"/>
      <c r="G1194" s="189"/>
      <c r="H1194" s="189"/>
      <c r="I1194" s="189"/>
      <c r="J1194" s="189"/>
      <c r="K1194" s="189">
        <f t="shared" si="18"/>
        <v>1</v>
      </c>
      <c r="L1194" s="188" t="s">
        <v>3120</v>
      </c>
      <c r="M1194" s="188" t="s">
        <v>847</v>
      </c>
      <c r="N1194" s="188"/>
      <c r="O1194" s="190"/>
    </row>
    <row r="1195" spans="1:15" s="174" customFormat="1">
      <c r="A1195" s="187" t="s">
        <v>4333</v>
      </c>
      <c r="B1195" s="188" t="s">
        <v>4334</v>
      </c>
      <c r="C1195" s="189">
        <v>1</v>
      </c>
      <c r="D1195" s="189"/>
      <c r="E1195" s="189"/>
      <c r="F1195" s="189"/>
      <c r="G1195" s="189"/>
      <c r="H1195" s="189"/>
      <c r="I1195" s="189"/>
      <c r="J1195" s="189">
        <v>1</v>
      </c>
      <c r="K1195" s="189">
        <f t="shared" si="18"/>
        <v>2</v>
      </c>
      <c r="L1195" s="188" t="s">
        <v>3120</v>
      </c>
      <c r="M1195" s="188" t="s">
        <v>823</v>
      </c>
      <c r="N1195" s="188"/>
      <c r="O1195" s="190"/>
    </row>
    <row r="1196" spans="1:15" s="174" customFormat="1">
      <c r="A1196" s="187" t="s">
        <v>4335</v>
      </c>
      <c r="B1196" s="188" t="s">
        <v>4336</v>
      </c>
      <c r="C1196" s="189">
        <v>1</v>
      </c>
      <c r="D1196" s="189"/>
      <c r="E1196" s="189">
        <v>1</v>
      </c>
      <c r="F1196" s="189"/>
      <c r="G1196" s="189"/>
      <c r="H1196" s="189"/>
      <c r="I1196" s="189"/>
      <c r="J1196" s="189"/>
      <c r="K1196" s="189">
        <f t="shared" si="18"/>
        <v>2</v>
      </c>
      <c r="L1196" s="188" t="s">
        <v>3120</v>
      </c>
      <c r="M1196" s="188" t="s">
        <v>1182</v>
      </c>
      <c r="N1196" s="188"/>
      <c r="O1196" s="190"/>
    </row>
    <row r="1197" spans="1:15" s="174" customFormat="1">
      <c r="A1197" s="187" t="s">
        <v>4337</v>
      </c>
      <c r="B1197" s="188" t="s">
        <v>4338</v>
      </c>
      <c r="C1197" s="189">
        <v>1</v>
      </c>
      <c r="D1197" s="189"/>
      <c r="E1197" s="189"/>
      <c r="F1197" s="189"/>
      <c r="G1197" s="189"/>
      <c r="H1197" s="189"/>
      <c r="I1197" s="189"/>
      <c r="J1197" s="189"/>
      <c r="K1197" s="189">
        <f t="shared" si="18"/>
        <v>1</v>
      </c>
      <c r="L1197" s="188" t="s">
        <v>3120</v>
      </c>
      <c r="M1197" s="188" t="s">
        <v>2217</v>
      </c>
      <c r="N1197" s="188"/>
      <c r="O1197" s="190"/>
    </row>
    <row r="1198" spans="1:15" s="174" customFormat="1">
      <c r="A1198" s="187" t="s">
        <v>4339</v>
      </c>
      <c r="B1198" s="188" t="s">
        <v>4340</v>
      </c>
      <c r="C1198" s="189">
        <v>1</v>
      </c>
      <c r="D1198" s="189"/>
      <c r="E1198" s="189"/>
      <c r="F1198" s="189"/>
      <c r="G1198" s="189"/>
      <c r="H1198" s="189"/>
      <c r="I1198" s="189"/>
      <c r="J1198" s="189"/>
      <c r="K1198" s="189">
        <f t="shared" si="18"/>
        <v>1</v>
      </c>
      <c r="L1198" s="188" t="s">
        <v>3120</v>
      </c>
      <c r="M1198" s="188" t="s">
        <v>847</v>
      </c>
      <c r="N1198" s="188"/>
      <c r="O1198" s="190"/>
    </row>
    <row r="1199" spans="1:15" s="174" customFormat="1">
      <c r="A1199" s="187" t="s">
        <v>4341</v>
      </c>
      <c r="B1199" s="188" t="s">
        <v>4342</v>
      </c>
      <c r="C1199" s="189">
        <v>1</v>
      </c>
      <c r="D1199" s="189"/>
      <c r="E1199" s="189"/>
      <c r="F1199" s="189"/>
      <c r="G1199" s="189"/>
      <c r="H1199" s="189"/>
      <c r="I1199" s="189"/>
      <c r="J1199" s="189"/>
      <c r="K1199" s="189">
        <f t="shared" si="18"/>
        <v>1</v>
      </c>
      <c r="L1199" s="188" t="s">
        <v>3120</v>
      </c>
      <c r="M1199" s="188" t="s">
        <v>816</v>
      </c>
      <c r="N1199" s="188"/>
      <c r="O1199" s="190"/>
    </row>
    <row r="1200" spans="1:15" s="174" customFormat="1">
      <c r="A1200" s="187" t="s">
        <v>4343</v>
      </c>
      <c r="B1200" s="188" t="s">
        <v>4344</v>
      </c>
      <c r="C1200" s="189">
        <v>1</v>
      </c>
      <c r="D1200" s="189"/>
      <c r="E1200" s="189"/>
      <c r="F1200" s="189"/>
      <c r="G1200" s="189"/>
      <c r="H1200" s="189"/>
      <c r="I1200" s="189"/>
      <c r="J1200" s="189"/>
      <c r="K1200" s="189">
        <f t="shared" si="18"/>
        <v>1</v>
      </c>
      <c r="L1200" s="188" t="s">
        <v>3120</v>
      </c>
      <c r="M1200" s="188" t="s">
        <v>816</v>
      </c>
      <c r="N1200" s="188"/>
      <c r="O1200" s="190"/>
    </row>
    <row r="1201" spans="1:15" s="174" customFormat="1">
      <c r="A1201" s="187" t="s">
        <v>4345</v>
      </c>
      <c r="B1201" s="188" t="s">
        <v>4346</v>
      </c>
      <c r="C1201" s="189">
        <v>1</v>
      </c>
      <c r="D1201" s="189"/>
      <c r="E1201" s="189">
        <v>1</v>
      </c>
      <c r="F1201" s="189"/>
      <c r="G1201" s="189"/>
      <c r="H1201" s="189"/>
      <c r="I1201" s="189"/>
      <c r="J1201" s="189"/>
      <c r="K1201" s="189">
        <f t="shared" si="18"/>
        <v>2</v>
      </c>
      <c r="L1201" s="188" t="s">
        <v>3120</v>
      </c>
      <c r="M1201" s="188" t="s">
        <v>1981</v>
      </c>
      <c r="N1201" s="188"/>
      <c r="O1201" s="190"/>
    </row>
    <row r="1202" spans="1:15" s="174" customFormat="1">
      <c r="A1202" s="187" t="s">
        <v>4347</v>
      </c>
      <c r="B1202" s="188" t="s">
        <v>4348</v>
      </c>
      <c r="C1202" s="189">
        <v>1</v>
      </c>
      <c r="D1202" s="189"/>
      <c r="E1202" s="189"/>
      <c r="F1202" s="189"/>
      <c r="G1202" s="189"/>
      <c r="H1202" s="189"/>
      <c r="I1202" s="189"/>
      <c r="J1202" s="189"/>
      <c r="K1202" s="189">
        <f t="shared" si="18"/>
        <v>1</v>
      </c>
      <c r="L1202" s="188" t="s">
        <v>3120</v>
      </c>
      <c r="M1202" s="188" t="s">
        <v>847</v>
      </c>
      <c r="N1202" s="188"/>
      <c r="O1202" s="190"/>
    </row>
    <row r="1203" spans="1:15" s="174" customFormat="1">
      <c r="A1203" s="187" t="s">
        <v>4349</v>
      </c>
      <c r="B1203" s="188" t="s">
        <v>4350</v>
      </c>
      <c r="C1203" s="189"/>
      <c r="D1203" s="189"/>
      <c r="E1203" s="189">
        <v>1</v>
      </c>
      <c r="F1203" s="189"/>
      <c r="G1203" s="189"/>
      <c r="H1203" s="189"/>
      <c r="I1203" s="189"/>
      <c r="J1203" s="189"/>
      <c r="K1203" s="189">
        <f t="shared" si="18"/>
        <v>1</v>
      </c>
      <c r="L1203" s="188" t="s">
        <v>617</v>
      </c>
      <c r="M1203" s="188" t="s">
        <v>1113</v>
      </c>
      <c r="N1203" s="188"/>
      <c r="O1203" s="190"/>
    </row>
    <row r="1204" spans="1:15" s="174" customFormat="1">
      <c r="A1204" s="187" t="s">
        <v>4351</v>
      </c>
      <c r="B1204" s="188" t="s">
        <v>4352</v>
      </c>
      <c r="C1204" s="189"/>
      <c r="D1204" s="189"/>
      <c r="E1204" s="189">
        <v>1</v>
      </c>
      <c r="F1204" s="189"/>
      <c r="G1204" s="189"/>
      <c r="H1204" s="189"/>
      <c r="I1204" s="189"/>
      <c r="J1204" s="189"/>
      <c r="K1204" s="189">
        <f t="shared" si="18"/>
        <v>1</v>
      </c>
      <c r="L1204" s="188" t="s">
        <v>350</v>
      </c>
      <c r="M1204" s="188" t="s">
        <v>844</v>
      </c>
      <c r="N1204" s="188"/>
      <c r="O1204" s="190"/>
    </row>
    <row r="1205" spans="1:15" s="174" customFormat="1">
      <c r="A1205" s="187" t="s">
        <v>4353</v>
      </c>
      <c r="B1205" s="188" t="s">
        <v>4354</v>
      </c>
      <c r="C1205" s="189"/>
      <c r="D1205" s="189"/>
      <c r="E1205" s="189">
        <v>1</v>
      </c>
      <c r="F1205" s="189"/>
      <c r="G1205" s="189"/>
      <c r="H1205" s="189"/>
      <c r="I1205" s="189"/>
      <c r="J1205" s="189"/>
      <c r="K1205" s="189">
        <f t="shared" si="18"/>
        <v>1</v>
      </c>
      <c r="L1205" s="188" t="s">
        <v>209</v>
      </c>
      <c r="M1205" s="188" t="s">
        <v>1950</v>
      </c>
      <c r="N1205" s="188"/>
      <c r="O1205" s="190"/>
    </row>
    <row r="1206" spans="1:15" s="174" customFormat="1">
      <c r="A1206" s="187" t="s">
        <v>4355</v>
      </c>
      <c r="B1206" s="188" t="s">
        <v>4356</v>
      </c>
      <c r="C1206" s="189"/>
      <c r="D1206" s="189"/>
      <c r="E1206" s="189">
        <v>1</v>
      </c>
      <c r="F1206" s="189"/>
      <c r="G1206" s="189"/>
      <c r="H1206" s="189"/>
      <c r="I1206" s="189">
        <v>1</v>
      </c>
      <c r="J1206" s="189"/>
      <c r="K1206" s="189">
        <f t="shared" si="18"/>
        <v>2</v>
      </c>
      <c r="L1206" s="188" t="s">
        <v>350</v>
      </c>
      <c r="M1206" s="188" t="s">
        <v>861</v>
      </c>
      <c r="N1206" s="188"/>
      <c r="O1206" s="190"/>
    </row>
    <row r="1207" spans="1:15" s="174" customFormat="1">
      <c r="A1207" s="187" t="s">
        <v>4357</v>
      </c>
      <c r="B1207" s="188" t="s">
        <v>4358</v>
      </c>
      <c r="C1207" s="189"/>
      <c r="D1207" s="189"/>
      <c r="E1207" s="189"/>
      <c r="F1207" s="189"/>
      <c r="G1207" s="189"/>
      <c r="H1207" s="189"/>
      <c r="I1207" s="189">
        <v>1</v>
      </c>
      <c r="J1207" s="189"/>
      <c r="K1207" s="189">
        <f t="shared" si="18"/>
        <v>1</v>
      </c>
      <c r="L1207" s="188" t="s">
        <v>123</v>
      </c>
      <c r="M1207" s="188" t="s">
        <v>844</v>
      </c>
      <c r="N1207" s="188"/>
      <c r="O1207" s="190"/>
    </row>
    <row r="1208" spans="1:15" s="174" customFormat="1">
      <c r="A1208" s="187" t="s">
        <v>4359</v>
      </c>
      <c r="B1208" s="188" t="s">
        <v>4360</v>
      </c>
      <c r="C1208" s="189"/>
      <c r="D1208" s="189"/>
      <c r="E1208" s="189">
        <v>1</v>
      </c>
      <c r="F1208" s="189"/>
      <c r="G1208" s="189"/>
      <c r="H1208" s="189"/>
      <c r="I1208" s="189"/>
      <c r="J1208" s="189"/>
      <c r="K1208" s="189">
        <f t="shared" si="18"/>
        <v>1</v>
      </c>
      <c r="L1208" s="188" t="s">
        <v>123</v>
      </c>
      <c r="M1208" s="188" t="s">
        <v>1182</v>
      </c>
      <c r="N1208" s="188"/>
      <c r="O1208" s="190"/>
    </row>
    <row r="1209" spans="1:15" s="174" customFormat="1">
      <c r="A1209" s="187" t="s">
        <v>4361</v>
      </c>
      <c r="B1209" s="188" t="s">
        <v>4362</v>
      </c>
      <c r="C1209" s="189"/>
      <c r="D1209" s="189"/>
      <c r="E1209" s="189">
        <v>1</v>
      </c>
      <c r="F1209" s="189"/>
      <c r="G1209" s="189"/>
      <c r="H1209" s="189"/>
      <c r="I1209" s="189"/>
      <c r="J1209" s="189"/>
      <c r="K1209" s="189">
        <f t="shared" si="18"/>
        <v>1</v>
      </c>
      <c r="L1209" s="188" t="s">
        <v>123</v>
      </c>
      <c r="M1209" s="188" t="s">
        <v>844</v>
      </c>
      <c r="N1209" s="188"/>
      <c r="O1209" s="190"/>
    </row>
    <row r="1210" spans="1:15" s="174" customFormat="1">
      <c r="A1210" s="187" t="s">
        <v>4363</v>
      </c>
      <c r="B1210" s="188" t="s">
        <v>4364</v>
      </c>
      <c r="C1210" s="189"/>
      <c r="D1210" s="189"/>
      <c r="E1210" s="189">
        <v>1</v>
      </c>
      <c r="F1210" s="189"/>
      <c r="G1210" s="189"/>
      <c r="H1210" s="189"/>
      <c r="I1210" s="189"/>
      <c r="J1210" s="189"/>
      <c r="K1210" s="189">
        <f t="shared" si="18"/>
        <v>1</v>
      </c>
      <c r="L1210" s="188" t="s">
        <v>404</v>
      </c>
      <c r="M1210" s="188" t="s">
        <v>2821</v>
      </c>
      <c r="N1210" s="188"/>
      <c r="O1210" s="190"/>
    </row>
    <row r="1211" spans="1:15" s="174" customFormat="1">
      <c r="A1211" s="187" t="s">
        <v>4365</v>
      </c>
      <c r="B1211" s="188" t="s">
        <v>4366</v>
      </c>
      <c r="C1211" s="189"/>
      <c r="D1211" s="189"/>
      <c r="E1211" s="189">
        <v>1</v>
      </c>
      <c r="F1211" s="189"/>
      <c r="G1211" s="189"/>
      <c r="H1211" s="189"/>
      <c r="I1211" s="189"/>
      <c r="J1211" s="189"/>
      <c r="K1211" s="189">
        <f t="shared" si="18"/>
        <v>1</v>
      </c>
      <c r="L1211" s="188" t="s">
        <v>360</v>
      </c>
      <c r="M1211" s="188" t="s">
        <v>844</v>
      </c>
      <c r="N1211" s="188"/>
      <c r="O1211" s="190"/>
    </row>
    <row r="1212" spans="1:15" s="174" customFormat="1">
      <c r="A1212" s="187" t="s">
        <v>4367</v>
      </c>
      <c r="B1212" s="188" t="s">
        <v>4368</v>
      </c>
      <c r="C1212" s="189"/>
      <c r="D1212" s="189"/>
      <c r="E1212" s="189"/>
      <c r="F1212" s="189"/>
      <c r="G1212" s="189"/>
      <c r="H1212" s="189">
        <v>1</v>
      </c>
      <c r="I1212" s="189"/>
      <c r="J1212" s="189"/>
      <c r="K1212" s="189">
        <f t="shared" si="18"/>
        <v>1</v>
      </c>
      <c r="L1212" s="188" t="s">
        <v>264</v>
      </c>
      <c r="M1212" s="188" t="s">
        <v>847</v>
      </c>
      <c r="N1212" s="188"/>
      <c r="O1212" s="190"/>
    </row>
    <row r="1213" spans="1:15" s="174" customFormat="1">
      <c r="A1213" s="187" t="s">
        <v>4369</v>
      </c>
      <c r="B1213" s="188" t="s">
        <v>4370</v>
      </c>
      <c r="C1213" s="189"/>
      <c r="D1213" s="189"/>
      <c r="E1213" s="189"/>
      <c r="F1213" s="189"/>
      <c r="G1213" s="189"/>
      <c r="H1213" s="189"/>
      <c r="I1213" s="189">
        <v>1</v>
      </c>
      <c r="J1213" s="189"/>
      <c r="K1213" s="189">
        <f t="shared" si="18"/>
        <v>1</v>
      </c>
      <c r="L1213" s="188" t="s">
        <v>264</v>
      </c>
      <c r="M1213" s="188" t="s">
        <v>1783</v>
      </c>
      <c r="N1213" s="188"/>
      <c r="O1213" s="190"/>
    </row>
    <row r="1214" spans="1:15" s="174" customFormat="1">
      <c r="A1214" s="187" t="s">
        <v>4371</v>
      </c>
      <c r="B1214" s="188" t="s">
        <v>4372</v>
      </c>
      <c r="C1214" s="189"/>
      <c r="D1214" s="189"/>
      <c r="E1214" s="189"/>
      <c r="F1214" s="189"/>
      <c r="G1214" s="189"/>
      <c r="H1214" s="189"/>
      <c r="I1214" s="189">
        <v>1</v>
      </c>
      <c r="J1214" s="189"/>
      <c r="K1214" s="189">
        <f t="shared" si="18"/>
        <v>1</v>
      </c>
      <c r="L1214" s="188" t="s">
        <v>264</v>
      </c>
      <c r="M1214" s="188" t="s">
        <v>1783</v>
      </c>
      <c r="N1214" s="188"/>
      <c r="O1214" s="190"/>
    </row>
    <row r="1215" spans="1:15" s="174" customFormat="1">
      <c r="A1215" s="187" t="s">
        <v>4373</v>
      </c>
      <c r="B1215" s="188" t="s">
        <v>4374</v>
      </c>
      <c r="C1215" s="189"/>
      <c r="D1215" s="189">
        <v>1</v>
      </c>
      <c r="E1215" s="189">
        <v>1</v>
      </c>
      <c r="F1215" s="189"/>
      <c r="G1215" s="189"/>
      <c r="H1215" s="189"/>
      <c r="I1215" s="189"/>
      <c r="J1215" s="189"/>
      <c r="K1215" s="189">
        <f t="shared" si="18"/>
        <v>2</v>
      </c>
      <c r="L1215" s="188" t="s">
        <v>264</v>
      </c>
      <c r="M1215" s="188" t="s">
        <v>816</v>
      </c>
      <c r="N1215" s="188" t="s">
        <v>828</v>
      </c>
      <c r="O1215" s="190"/>
    </row>
    <row r="1216" spans="1:15" s="174" customFormat="1">
      <c r="A1216" s="187" t="s">
        <v>4375</v>
      </c>
      <c r="B1216" s="188" t="s">
        <v>4376</v>
      </c>
      <c r="C1216" s="189"/>
      <c r="D1216" s="189"/>
      <c r="E1216" s="189">
        <v>1</v>
      </c>
      <c r="F1216" s="189"/>
      <c r="G1216" s="189"/>
      <c r="H1216" s="189"/>
      <c r="I1216" s="189"/>
      <c r="J1216" s="189"/>
      <c r="K1216" s="189">
        <f t="shared" si="18"/>
        <v>1</v>
      </c>
      <c r="L1216" s="188" t="s">
        <v>264</v>
      </c>
      <c r="M1216" s="188" t="s">
        <v>1981</v>
      </c>
      <c r="N1216" s="188"/>
      <c r="O1216" s="190"/>
    </row>
    <row r="1217" spans="1:15" s="174" customFormat="1">
      <c r="A1217" s="187" t="s">
        <v>4377</v>
      </c>
      <c r="B1217" s="188" t="s">
        <v>4378</v>
      </c>
      <c r="C1217" s="189">
        <v>1</v>
      </c>
      <c r="D1217" s="189"/>
      <c r="E1217" s="189"/>
      <c r="F1217" s="189"/>
      <c r="G1217" s="189"/>
      <c r="H1217" s="189"/>
      <c r="I1217" s="189">
        <v>1</v>
      </c>
      <c r="J1217" s="189"/>
      <c r="K1217" s="189">
        <f t="shared" si="18"/>
        <v>2</v>
      </c>
      <c r="L1217" s="188" t="s">
        <v>264</v>
      </c>
      <c r="M1217" s="188" t="s">
        <v>827</v>
      </c>
      <c r="N1217" s="188"/>
      <c r="O1217" s="190"/>
    </row>
    <row r="1218" spans="1:15" s="174" customFormat="1">
      <c r="A1218" s="187" t="s">
        <v>4379</v>
      </c>
      <c r="B1218" s="188" t="s">
        <v>4380</v>
      </c>
      <c r="C1218" s="189"/>
      <c r="D1218" s="189">
        <v>1</v>
      </c>
      <c r="E1218" s="189"/>
      <c r="F1218" s="189"/>
      <c r="G1218" s="189"/>
      <c r="H1218" s="189"/>
      <c r="I1218" s="189"/>
      <c r="J1218" s="189"/>
      <c r="K1218" s="189">
        <f t="shared" si="18"/>
        <v>1</v>
      </c>
      <c r="L1218" s="188" t="s">
        <v>264</v>
      </c>
      <c r="M1218" s="188" t="s">
        <v>885</v>
      </c>
      <c r="N1218" s="188" t="s">
        <v>828</v>
      </c>
      <c r="O1218" s="190"/>
    </row>
    <row r="1219" spans="1:15" s="174" customFormat="1">
      <c r="A1219" s="187" t="s">
        <v>4381</v>
      </c>
      <c r="B1219" s="188" t="s">
        <v>4382</v>
      </c>
      <c r="C1219" s="189"/>
      <c r="D1219" s="189"/>
      <c r="E1219" s="189">
        <v>1</v>
      </c>
      <c r="F1219" s="189"/>
      <c r="G1219" s="189"/>
      <c r="H1219" s="189"/>
      <c r="I1219" s="189"/>
      <c r="J1219" s="189"/>
      <c r="K1219" s="189">
        <f t="shared" si="18"/>
        <v>1</v>
      </c>
      <c r="L1219" s="188" t="s">
        <v>264</v>
      </c>
      <c r="M1219" s="188" t="s">
        <v>827</v>
      </c>
      <c r="N1219" s="188"/>
      <c r="O1219" s="190"/>
    </row>
    <row r="1220" spans="1:15" s="174" customFormat="1">
      <c r="A1220" s="187" t="s">
        <v>4383</v>
      </c>
      <c r="B1220" s="188" t="s">
        <v>4384</v>
      </c>
      <c r="C1220" s="189">
        <v>1</v>
      </c>
      <c r="D1220" s="189"/>
      <c r="E1220" s="189"/>
      <c r="F1220" s="189"/>
      <c r="G1220" s="189"/>
      <c r="H1220" s="189"/>
      <c r="I1220" s="189">
        <v>1</v>
      </c>
      <c r="J1220" s="189"/>
      <c r="K1220" s="189">
        <f t="shared" si="18"/>
        <v>2</v>
      </c>
      <c r="L1220" s="188" t="s">
        <v>264</v>
      </c>
      <c r="M1220" s="188" t="s">
        <v>823</v>
      </c>
      <c r="N1220" s="188"/>
      <c r="O1220" s="190"/>
    </row>
    <row r="1221" spans="1:15" s="174" customFormat="1">
      <c r="A1221" s="187" t="s">
        <v>4385</v>
      </c>
      <c r="B1221" s="188" t="s">
        <v>4386</v>
      </c>
      <c r="C1221" s="189"/>
      <c r="D1221" s="189">
        <v>1</v>
      </c>
      <c r="E1221" s="189"/>
      <c r="F1221" s="189"/>
      <c r="G1221" s="189"/>
      <c r="H1221" s="189"/>
      <c r="I1221" s="189"/>
      <c r="J1221" s="189"/>
      <c r="K1221" s="189">
        <f t="shared" si="18"/>
        <v>1</v>
      </c>
      <c r="L1221" s="188" t="s">
        <v>264</v>
      </c>
      <c r="M1221" s="188" t="s">
        <v>847</v>
      </c>
      <c r="N1221" s="188"/>
      <c r="O1221" s="190"/>
    </row>
    <row r="1222" spans="1:15" s="174" customFormat="1">
      <c r="A1222" s="187" t="s">
        <v>4387</v>
      </c>
      <c r="B1222" s="188" t="s">
        <v>4388</v>
      </c>
      <c r="C1222" s="189"/>
      <c r="D1222" s="189">
        <v>1</v>
      </c>
      <c r="E1222" s="189"/>
      <c r="F1222" s="189"/>
      <c r="G1222" s="189"/>
      <c r="H1222" s="189"/>
      <c r="I1222" s="189"/>
      <c r="J1222" s="189"/>
      <c r="K1222" s="189">
        <f t="shared" si="18"/>
        <v>1</v>
      </c>
      <c r="L1222" s="188" t="s">
        <v>264</v>
      </c>
      <c r="M1222" s="188" t="s">
        <v>885</v>
      </c>
      <c r="N1222" s="188"/>
      <c r="O1222" s="190"/>
    </row>
    <row r="1223" spans="1:15" s="174" customFormat="1">
      <c r="A1223" s="187" t="s">
        <v>4389</v>
      </c>
      <c r="B1223" s="188" t="s">
        <v>4390</v>
      </c>
      <c r="C1223" s="189"/>
      <c r="D1223" s="189"/>
      <c r="E1223" s="189"/>
      <c r="F1223" s="189"/>
      <c r="G1223" s="189"/>
      <c r="H1223" s="189"/>
      <c r="I1223" s="189">
        <v>1</v>
      </c>
      <c r="J1223" s="189"/>
      <c r="K1223" s="189">
        <f t="shared" si="18"/>
        <v>1</v>
      </c>
      <c r="L1223" s="188" t="s">
        <v>264</v>
      </c>
      <c r="M1223" s="188" t="s">
        <v>1574</v>
      </c>
      <c r="N1223" s="188"/>
      <c r="O1223" s="190"/>
    </row>
    <row r="1224" spans="1:15" s="174" customFormat="1">
      <c r="A1224" s="187" t="s">
        <v>4391</v>
      </c>
      <c r="B1224" s="188" t="s">
        <v>4392</v>
      </c>
      <c r="C1224" s="189">
        <v>1</v>
      </c>
      <c r="D1224" s="189">
        <v>1</v>
      </c>
      <c r="E1224" s="189"/>
      <c r="F1224" s="189"/>
      <c r="G1224" s="189"/>
      <c r="H1224" s="189"/>
      <c r="I1224" s="189"/>
      <c r="J1224" s="189"/>
      <c r="K1224" s="189">
        <f t="shared" si="18"/>
        <v>2</v>
      </c>
      <c r="L1224" s="188" t="s">
        <v>264</v>
      </c>
      <c r="M1224" s="188" t="s">
        <v>885</v>
      </c>
      <c r="N1224" s="188"/>
      <c r="O1224" s="190"/>
    </row>
    <row r="1225" spans="1:15" s="174" customFormat="1">
      <c r="A1225" s="187" t="s">
        <v>4393</v>
      </c>
      <c r="B1225" s="188" t="s">
        <v>4394</v>
      </c>
      <c r="C1225" s="189">
        <v>1</v>
      </c>
      <c r="D1225" s="189"/>
      <c r="E1225" s="189"/>
      <c r="F1225" s="189"/>
      <c r="G1225" s="189"/>
      <c r="H1225" s="189"/>
      <c r="I1225" s="189"/>
      <c r="J1225" s="189"/>
      <c r="K1225" s="189">
        <f t="shared" ref="K1225:K1288" si="19">SUM(C1225:J1225)</f>
        <v>1</v>
      </c>
      <c r="L1225" s="188" t="s">
        <v>264</v>
      </c>
      <c r="M1225" s="188" t="s">
        <v>847</v>
      </c>
      <c r="N1225" s="188"/>
      <c r="O1225" s="190"/>
    </row>
    <row r="1226" spans="1:15" s="174" customFormat="1">
      <c r="A1226" s="187" t="s">
        <v>4395</v>
      </c>
      <c r="B1226" s="188" t="s">
        <v>4396</v>
      </c>
      <c r="C1226" s="189"/>
      <c r="D1226" s="189"/>
      <c r="E1226" s="189"/>
      <c r="F1226" s="189"/>
      <c r="G1226" s="189">
        <v>1</v>
      </c>
      <c r="H1226" s="189"/>
      <c r="I1226" s="189"/>
      <c r="J1226" s="189"/>
      <c r="K1226" s="189">
        <f t="shared" si="19"/>
        <v>1</v>
      </c>
      <c r="L1226" s="188" t="s">
        <v>264</v>
      </c>
      <c r="M1226" s="188" t="s">
        <v>816</v>
      </c>
      <c r="N1226" s="188"/>
      <c r="O1226" s="190"/>
    </row>
    <row r="1227" spans="1:15" s="174" customFormat="1">
      <c r="A1227" s="187" t="s">
        <v>4397</v>
      </c>
      <c r="B1227" s="188" t="s">
        <v>4398</v>
      </c>
      <c r="C1227" s="189"/>
      <c r="D1227" s="189">
        <v>1</v>
      </c>
      <c r="E1227" s="189">
        <v>1</v>
      </c>
      <c r="F1227" s="189"/>
      <c r="G1227" s="189">
        <v>1</v>
      </c>
      <c r="H1227" s="189"/>
      <c r="I1227" s="189"/>
      <c r="J1227" s="189"/>
      <c r="K1227" s="189">
        <f t="shared" si="19"/>
        <v>3</v>
      </c>
      <c r="L1227" s="188" t="s">
        <v>264</v>
      </c>
      <c r="M1227" s="188" t="s">
        <v>847</v>
      </c>
      <c r="N1227" s="188"/>
      <c r="O1227" s="190"/>
    </row>
    <row r="1228" spans="1:15" s="174" customFormat="1">
      <c r="A1228" s="187" t="s">
        <v>4399</v>
      </c>
      <c r="B1228" s="188" t="s">
        <v>4400</v>
      </c>
      <c r="C1228" s="189"/>
      <c r="D1228" s="189"/>
      <c r="E1228" s="189"/>
      <c r="F1228" s="189"/>
      <c r="G1228" s="189">
        <v>1</v>
      </c>
      <c r="H1228" s="189"/>
      <c r="I1228" s="189">
        <v>1</v>
      </c>
      <c r="J1228" s="189"/>
      <c r="K1228" s="189">
        <f t="shared" si="19"/>
        <v>2</v>
      </c>
      <c r="L1228" s="188" t="s">
        <v>264</v>
      </c>
      <c r="M1228" s="188" t="s">
        <v>885</v>
      </c>
      <c r="N1228" s="188"/>
      <c r="O1228" s="190"/>
    </row>
    <row r="1229" spans="1:15" s="174" customFormat="1">
      <c r="A1229" s="187" t="s">
        <v>4401</v>
      </c>
      <c r="B1229" s="188" t="s">
        <v>4402</v>
      </c>
      <c r="C1229" s="189"/>
      <c r="D1229" s="189"/>
      <c r="E1229" s="189"/>
      <c r="F1229" s="189"/>
      <c r="G1229" s="189"/>
      <c r="H1229" s="189">
        <v>1</v>
      </c>
      <c r="I1229" s="189"/>
      <c r="J1229" s="189"/>
      <c r="K1229" s="189">
        <f t="shared" si="19"/>
        <v>1</v>
      </c>
      <c r="L1229" s="188" t="s">
        <v>264</v>
      </c>
      <c r="M1229" s="188" t="s">
        <v>847</v>
      </c>
      <c r="N1229" s="188"/>
      <c r="O1229" s="190"/>
    </row>
    <row r="1230" spans="1:15" s="174" customFormat="1">
      <c r="A1230" s="187" t="s">
        <v>4403</v>
      </c>
      <c r="B1230" s="188" t="s">
        <v>4404</v>
      </c>
      <c r="C1230" s="189">
        <v>1</v>
      </c>
      <c r="D1230" s="189"/>
      <c r="E1230" s="189"/>
      <c r="F1230" s="189">
        <v>1</v>
      </c>
      <c r="G1230" s="189"/>
      <c r="H1230" s="189"/>
      <c r="I1230" s="189"/>
      <c r="J1230" s="189">
        <v>1</v>
      </c>
      <c r="K1230" s="189">
        <f t="shared" si="19"/>
        <v>3</v>
      </c>
      <c r="L1230" s="188" t="s">
        <v>264</v>
      </c>
      <c r="M1230" s="188" t="s">
        <v>816</v>
      </c>
      <c r="N1230" s="188"/>
      <c r="O1230" s="190"/>
    </row>
    <row r="1231" spans="1:15" s="174" customFormat="1">
      <c r="A1231" s="187" t="s">
        <v>4405</v>
      </c>
      <c r="B1231" s="188" t="s">
        <v>4406</v>
      </c>
      <c r="C1231" s="189">
        <v>1</v>
      </c>
      <c r="D1231" s="189"/>
      <c r="E1231" s="189">
        <v>1</v>
      </c>
      <c r="F1231" s="189"/>
      <c r="G1231" s="189"/>
      <c r="H1231" s="189"/>
      <c r="I1231" s="189"/>
      <c r="J1231" s="189"/>
      <c r="K1231" s="189">
        <f t="shared" si="19"/>
        <v>2</v>
      </c>
      <c r="L1231" s="188" t="s">
        <v>264</v>
      </c>
      <c r="M1231" s="188" t="s">
        <v>816</v>
      </c>
      <c r="N1231" s="188"/>
      <c r="O1231" s="190"/>
    </row>
    <row r="1232" spans="1:15" s="174" customFormat="1">
      <c r="A1232" s="187" t="s">
        <v>4407</v>
      </c>
      <c r="B1232" s="188" t="s">
        <v>4408</v>
      </c>
      <c r="C1232" s="189">
        <v>1</v>
      </c>
      <c r="D1232" s="189"/>
      <c r="E1232" s="189"/>
      <c r="F1232" s="189"/>
      <c r="G1232" s="189"/>
      <c r="H1232" s="189"/>
      <c r="I1232" s="189"/>
      <c r="J1232" s="189"/>
      <c r="K1232" s="189">
        <f t="shared" si="19"/>
        <v>1</v>
      </c>
      <c r="L1232" s="188" t="s">
        <v>264</v>
      </c>
      <c r="M1232" s="188" t="s">
        <v>847</v>
      </c>
      <c r="N1232" s="188"/>
      <c r="O1232" s="190"/>
    </row>
    <row r="1233" spans="1:15" s="174" customFormat="1">
      <c r="A1233" s="187" t="s">
        <v>4409</v>
      </c>
      <c r="B1233" s="188" t="s">
        <v>4410</v>
      </c>
      <c r="C1233" s="189">
        <v>1</v>
      </c>
      <c r="D1233" s="189">
        <v>1</v>
      </c>
      <c r="E1233" s="189">
        <v>1</v>
      </c>
      <c r="F1233" s="189">
        <v>1</v>
      </c>
      <c r="G1233" s="189"/>
      <c r="H1233" s="189"/>
      <c r="I1233" s="189"/>
      <c r="J1233" s="189"/>
      <c r="K1233" s="189">
        <f t="shared" si="19"/>
        <v>4</v>
      </c>
      <c r="L1233" s="188" t="s">
        <v>264</v>
      </c>
      <c r="M1233" s="188" t="s">
        <v>847</v>
      </c>
      <c r="N1233" s="188"/>
      <c r="O1233" s="190"/>
    </row>
    <row r="1234" spans="1:15" s="174" customFormat="1">
      <c r="A1234" s="187" t="s">
        <v>4411</v>
      </c>
      <c r="B1234" s="188" t="s">
        <v>4412</v>
      </c>
      <c r="C1234" s="189"/>
      <c r="D1234" s="189">
        <v>1</v>
      </c>
      <c r="E1234" s="189"/>
      <c r="F1234" s="189"/>
      <c r="G1234" s="189"/>
      <c r="H1234" s="189"/>
      <c r="I1234" s="189"/>
      <c r="J1234" s="189">
        <v>1</v>
      </c>
      <c r="K1234" s="189">
        <f t="shared" si="19"/>
        <v>2</v>
      </c>
      <c r="L1234" s="188" t="s">
        <v>264</v>
      </c>
      <c r="M1234" s="188" t="s">
        <v>827</v>
      </c>
      <c r="N1234" s="188"/>
      <c r="O1234" s="190"/>
    </row>
    <row r="1235" spans="1:15" s="174" customFormat="1">
      <c r="A1235" s="187" t="s">
        <v>4413</v>
      </c>
      <c r="B1235" s="188" t="s">
        <v>4414</v>
      </c>
      <c r="C1235" s="189"/>
      <c r="D1235" s="189"/>
      <c r="E1235" s="189">
        <v>1</v>
      </c>
      <c r="F1235" s="189">
        <v>1</v>
      </c>
      <c r="G1235" s="189"/>
      <c r="H1235" s="189"/>
      <c r="I1235" s="189"/>
      <c r="J1235" s="189"/>
      <c r="K1235" s="189">
        <f t="shared" si="19"/>
        <v>2</v>
      </c>
      <c r="L1235" s="188" t="s">
        <v>264</v>
      </c>
      <c r="M1235" s="188" t="s">
        <v>847</v>
      </c>
      <c r="N1235" s="188"/>
      <c r="O1235" s="190"/>
    </row>
    <row r="1236" spans="1:15" s="174" customFormat="1">
      <c r="A1236" s="187" t="s">
        <v>4415</v>
      </c>
      <c r="B1236" s="188" t="s">
        <v>4416</v>
      </c>
      <c r="C1236" s="189"/>
      <c r="D1236" s="189"/>
      <c r="E1236" s="189">
        <v>1</v>
      </c>
      <c r="F1236" s="189"/>
      <c r="G1236" s="189">
        <v>1</v>
      </c>
      <c r="H1236" s="189"/>
      <c r="I1236" s="189"/>
      <c r="J1236" s="189"/>
      <c r="K1236" s="189">
        <f t="shared" si="19"/>
        <v>2</v>
      </c>
      <c r="L1236" s="188" t="s">
        <v>264</v>
      </c>
      <c r="M1236" s="188" t="s">
        <v>861</v>
      </c>
      <c r="N1236" s="188"/>
      <c r="O1236" s="190"/>
    </row>
    <row r="1237" spans="1:15" s="174" customFormat="1">
      <c r="A1237" s="187" t="s">
        <v>4417</v>
      </c>
      <c r="B1237" s="188" t="s">
        <v>4418</v>
      </c>
      <c r="C1237" s="189">
        <v>1</v>
      </c>
      <c r="D1237" s="189"/>
      <c r="E1237" s="189">
        <v>1</v>
      </c>
      <c r="F1237" s="189"/>
      <c r="G1237" s="189"/>
      <c r="H1237" s="189"/>
      <c r="I1237" s="189"/>
      <c r="J1237" s="189"/>
      <c r="K1237" s="189">
        <f t="shared" si="19"/>
        <v>2</v>
      </c>
      <c r="L1237" s="188" t="s">
        <v>264</v>
      </c>
      <c r="M1237" s="188" t="s">
        <v>861</v>
      </c>
      <c r="N1237" s="188"/>
      <c r="O1237" s="190"/>
    </row>
    <row r="1238" spans="1:15" s="174" customFormat="1">
      <c r="A1238" s="187" t="s">
        <v>4419</v>
      </c>
      <c r="B1238" s="188" t="s">
        <v>4420</v>
      </c>
      <c r="C1238" s="189"/>
      <c r="D1238" s="189">
        <v>1</v>
      </c>
      <c r="E1238" s="189">
        <v>1</v>
      </c>
      <c r="F1238" s="189"/>
      <c r="G1238" s="189"/>
      <c r="H1238" s="189"/>
      <c r="I1238" s="189"/>
      <c r="J1238" s="189"/>
      <c r="K1238" s="189">
        <f t="shared" si="19"/>
        <v>2</v>
      </c>
      <c r="L1238" s="188" t="s">
        <v>264</v>
      </c>
      <c r="M1238" s="188" t="s">
        <v>847</v>
      </c>
      <c r="N1238" s="188"/>
      <c r="O1238" s="190"/>
    </row>
    <row r="1239" spans="1:15" s="174" customFormat="1">
      <c r="A1239" s="187" t="s">
        <v>4421</v>
      </c>
      <c r="B1239" s="188" t="s">
        <v>4422</v>
      </c>
      <c r="C1239" s="189">
        <v>1</v>
      </c>
      <c r="D1239" s="189"/>
      <c r="E1239" s="189">
        <v>1</v>
      </c>
      <c r="F1239" s="189"/>
      <c r="G1239" s="189"/>
      <c r="H1239" s="189"/>
      <c r="I1239" s="189"/>
      <c r="J1239" s="189"/>
      <c r="K1239" s="189">
        <f t="shared" si="19"/>
        <v>2</v>
      </c>
      <c r="L1239" s="188" t="s">
        <v>264</v>
      </c>
      <c r="M1239" s="188" t="s">
        <v>847</v>
      </c>
      <c r="N1239" s="188"/>
      <c r="O1239" s="190"/>
    </row>
    <row r="1240" spans="1:15" s="174" customFormat="1">
      <c r="A1240" s="187" t="s">
        <v>4423</v>
      </c>
      <c r="B1240" s="188" t="s">
        <v>4394</v>
      </c>
      <c r="C1240" s="189"/>
      <c r="D1240" s="189"/>
      <c r="E1240" s="189">
        <v>1</v>
      </c>
      <c r="F1240" s="189"/>
      <c r="G1240" s="189"/>
      <c r="H1240" s="189"/>
      <c r="I1240" s="189"/>
      <c r="J1240" s="189"/>
      <c r="K1240" s="189">
        <f t="shared" si="19"/>
        <v>1</v>
      </c>
      <c r="L1240" s="188" t="s">
        <v>264</v>
      </c>
      <c r="M1240" s="188" t="s">
        <v>827</v>
      </c>
      <c r="N1240" s="188"/>
      <c r="O1240" s="190"/>
    </row>
    <row r="1241" spans="1:15" s="174" customFormat="1">
      <c r="A1241" s="187" t="s">
        <v>4424</v>
      </c>
      <c r="B1241" s="188" t="s">
        <v>4425</v>
      </c>
      <c r="C1241" s="189"/>
      <c r="D1241" s="189">
        <v>1</v>
      </c>
      <c r="E1241" s="189"/>
      <c r="F1241" s="189"/>
      <c r="G1241" s="189"/>
      <c r="H1241" s="189"/>
      <c r="I1241" s="189"/>
      <c r="J1241" s="189"/>
      <c r="K1241" s="189">
        <f t="shared" si="19"/>
        <v>1</v>
      </c>
      <c r="L1241" s="188" t="s">
        <v>110</v>
      </c>
      <c r="M1241" s="188" t="s">
        <v>885</v>
      </c>
      <c r="N1241" s="188"/>
      <c r="O1241" s="190"/>
    </row>
    <row r="1242" spans="1:15" s="174" customFormat="1">
      <c r="A1242" s="187" t="s">
        <v>4426</v>
      </c>
      <c r="B1242" s="188" t="s">
        <v>4427</v>
      </c>
      <c r="C1242" s="189">
        <v>1</v>
      </c>
      <c r="D1242" s="189"/>
      <c r="E1242" s="189"/>
      <c r="F1242" s="189"/>
      <c r="G1242" s="189"/>
      <c r="H1242" s="189"/>
      <c r="I1242" s="189"/>
      <c r="J1242" s="189"/>
      <c r="K1242" s="189">
        <f t="shared" si="19"/>
        <v>1</v>
      </c>
      <c r="L1242" s="188" t="s">
        <v>98</v>
      </c>
      <c r="M1242" s="188" t="s">
        <v>847</v>
      </c>
      <c r="N1242" s="188"/>
      <c r="O1242" s="190"/>
    </row>
    <row r="1243" spans="1:15" s="174" customFormat="1">
      <c r="A1243" s="187" t="s">
        <v>4428</v>
      </c>
      <c r="B1243" s="188" t="s">
        <v>4429</v>
      </c>
      <c r="C1243" s="189"/>
      <c r="D1243" s="189">
        <v>1</v>
      </c>
      <c r="E1243" s="189"/>
      <c r="F1243" s="189"/>
      <c r="G1243" s="189"/>
      <c r="H1243" s="189"/>
      <c r="I1243" s="189"/>
      <c r="J1243" s="189"/>
      <c r="K1243" s="189">
        <f t="shared" si="19"/>
        <v>1</v>
      </c>
      <c r="L1243" s="188" t="s">
        <v>106</v>
      </c>
      <c r="M1243" s="188" t="s">
        <v>847</v>
      </c>
      <c r="N1243" s="188"/>
      <c r="O1243" s="190"/>
    </row>
    <row r="1244" spans="1:15" s="174" customFormat="1">
      <c r="A1244" s="187" t="s">
        <v>4430</v>
      </c>
      <c r="B1244" s="188" t="s">
        <v>4431</v>
      </c>
      <c r="C1244" s="189"/>
      <c r="D1244" s="189"/>
      <c r="E1244" s="189">
        <v>1</v>
      </c>
      <c r="F1244" s="189"/>
      <c r="G1244" s="189">
        <v>1</v>
      </c>
      <c r="H1244" s="189"/>
      <c r="I1244" s="189"/>
      <c r="J1244" s="189"/>
      <c r="K1244" s="189">
        <f t="shared" si="19"/>
        <v>2</v>
      </c>
      <c r="L1244" s="188" t="s">
        <v>98</v>
      </c>
      <c r="M1244" s="188" t="s">
        <v>1981</v>
      </c>
      <c r="N1244" s="188"/>
      <c r="O1244" s="190"/>
    </row>
    <row r="1245" spans="1:15" s="174" customFormat="1">
      <c r="A1245" s="187" t="s">
        <v>4432</v>
      </c>
      <c r="B1245" s="188" t="s">
        <v>4433</v>
      </c>
      <c r="C1245" s="189"/>
      <c r="D1245" s="189"/>
      <c r="E1245" s="189"/>
      <c r="F1245" s="189"/>
      <c r="G1245" s="189"/>
      <c r="H1245" s="189"/>
      <c r="I1245" s="189">
        <v>1</v>
      </c>
      <c r="J1245" s="189"/>
      <c r="K1245" s="189">
        <f t="shared" si="19"/>
        <v>1</v>
      </c>
      <c r="L1245" s="188" t="s">
        <v>98</v>
      </c>
      <c r="M1245" s="188" t="s">
        <v>823</v>
      </c>
      <c r="N1245" s="188"/>
      <c r="O1245" s="190"/>
    </row>
    <row r="1246" spans="1:15" s="174" customFormat="1">
      <c r="A1246" s="187" t="s">
        <v>4434</v>
      </c>
      <c r="B1246" s="188" t="s">
        <v>4435</v>
      </c>
      <c r="C1246" s="189"/>
      <c r="D1246" s="189"/>
      <c r="E1246" s="189">
        <v>1</v>
      </c>
      <c r="F1246" s="189"/>
      <c r="G1246" s="189"/>
      <c r="H1246" s="189"/>
      <c r="I1246" s="189"/>
      <c r="J1246" s="189"/>
      <c r="K1246" s="189">
        <f t="shared" si="19"/>
        <v>1</v>
      </c>
      <c r="L1246" s="188" t="s">
        <v>98</v>
      </c>
      <c r="M1246" s="188" t="s">
        <v>4436</v>
      </c>
      <c r="N1246" s="188"/>
      <c r="O1246" s="190"/>
    </row>
    <row r="1247" spans="1:15" s="174" customFormat="1">
      <c r="A1247" s="187" t="s">
        <v>4437</v>
      </c>
      <c r="B1247" s="188" t="s">
        <v>4438</v>
      </c>
      <c r="C1247" s="189"/>
      <c r="D1247" s="189"/>
      <c r="E1247" s="189">
        <v>1</v>
      </c>
      <c r="F1247" s="189"/>
      <c r="G1247" s="189"/>
      <c r="H1247" s="189"/>
      <c r="I1247" s="189"/>
      <c r="J1247" s="189"/>
      <c r="K1247" s="189">
        <f t="shared" si="19"/>
        <v>1</v>
      </c>
      <c r="L1247" s="188" t="s">
        <v>98</v>
      </c>
      <c r="M1247" s="188" t="s">
        <v>823</v>
      </c>
      <c r="N1247" s="188"/>
      <c r="O1247" s="190"/>
    </row>
    <row r="1248" spans="1:15" s="174" customFormat="1">
      <c r="A1248" s="187" t="s">
        <v>4439</v>
      </c>
      <c r="B1248" s="188" t="s">
        <v>4440</v>
      </c>
      <c r="C1248" s="189">
        <v>1</v>
      </c>
      <c r="D1248" s="189"/>
      <c r="E1248" s="189"/>
      <c r="F1248" s="189"/>
      <c r="G1248" s="189"/>
      <c r="H1248" s="189"/>
      <c r="I1248" s="189">
        <v>1</v>
      </c>
      <c r="J1248" s="189"/>
      <c r="K1248" s="189">
        <f t="shared" si="19"/>
        <v>2</v>
      </c>
      <c r="L1248" s="188" t="s">
        <v>98</v>
      </c>
      <c r="M1248" s="188" t="s">
        <v>861</v>
      </c>
      <c r="N1248" s="188"/>
      <c r="O1248" s="190"/>
    </row>
    <row r="1249" spans="1:15" s="174" customFormat="1">
      <c r="A1249" s="187" t="s">
        <v>4441</v>
      </c>
      <c r="B1249" s="188" t="s">
        <v>4442</v>
      </c>
      <c r="C1249" s="189">
        <v>1</v>
      </c>
      <c r="D1249" s="189"/>
      <c r="E1249" s="189"/>
      <c r="F1249" s="189"/>
      <c r="G1249" s="189"/>
      <c r="H1249" s="189"/>
      <c r="I1249" s="189">
        <v>1</v>
      </c>
      <c r="J1249" s="189"/>
      <c r="K1249" s="189">
        <f t="shared" si="19"/>
        <v>2</v>
      </c>
      <c r="L1249" s="188" t="s">
        <v>98</v>
      </c>
      <c r="M1249" s="188" t="s">
        <v>816</v>
      </c>
      <c r="N1249" s="188"/>
      <c r="O1249" s="190"/>
    </row>
    <row r="1250" spans="1:15" s="174" customFormat="1">
      <c r="A1250" s="187" t="s">
        <v>4443</v>
      </c>
      <c r="B1250" s="188" t="s">
        <v>4444</v>
      </c>
      <c r="C1250" s="189">
        <v>1</v>
      </c>
      <c r="D1250" s="189"/>
      <c r="E1250" s="189">
        <v>1</v>
      </c>
      <c r="F1250" s="189"/>
      <c r="G1250" s="189"/>
      <c r="H1250" s="189"/>
      <c r="I1250" s="189"/>
      <c r="J1250" s="189"/>
      <c r="K1250" s="189">
        <f t="shared" si="19"/>
        <v>2</v>
      </c>
      <c r="L1250" s="188" t="s">
        <v>98</v>
      </c>
      <c r="M1250" s="188" t="s">
        <v>1113</v>
      </c>
      <c r="N1250" s="188"/>
      <c r="O1250" s="190"/>
    </row>
    <row r="1251" spans="1:15" s="174" customFormat="1">
      <c r="A1251" s="187" t="s">
        <v>4445</v>
      </c>
      <c r="B1251" s="188" t="s">
        <v>4446</v>
      </c>
      <c r="C1251" s="189">
        <v>1</v>
      </c>
      <c r="D1251" s="189"/>
      <c r="E1251" s="189"/>
      <c r="F1251" s="189"/>
      <c r="G1251" s="189"/>
      <c r="H1251" s="189"/>
      <c r="I1251" s="189"/>
      <c r="J1251" s="189"/>
      <c r="K1251" s="189">
        <f t="shared" si="19"/>
        <v>1</v>
      </c>
      <c r="L1251" s="188" t="s">
        <v>98</v>
      </c>
      <c r="M1251" s="188" t="s">
        <v>816</v>
      </c>
      <c r="N1251" s="188"/>
      <c r="O1251" s="190"/>
    </row>
    <row r="1252" spans="1:15" s="174" customFormat="1">
      <c r="A1252" s="187" t="s">
        <v>4447</v>
      </c>
      <c r="B1252" s="188" t="s">
        <v>4448</v>
      </c>
      <c r="C1252" s="189">
        <v>1</v>
      </c>
      <c r="D1252" s="189"/>
      <c r="E1252" s="189"/>
      <c r="F1252" s="189"/>
      <c r="G1252" s="189"/>
      <c r="H1252" s="189"/>
      <c r="I1252" s="189"/>
      <c r="J1252" s="189"/>
      <c r="K1252" s="189">
        <f t="shared" si="19"/>
        <v>1</v>
      </c>
      <c r="L1252" s="188" t="s">
        <v>98</v>
      </c>
      <c r="M1252" s="188" t="s">
        <v>847</v>
      </c>
      <c r="N1252" s="188"/>
      <c r="O1252" s="190"/>
    </row>
    <row r="1253" spans="1:15" s="174" customFormat="1">
      <c r="A1253" s="187" t="s">
        <v>4449</v>
      </c>
      <c r="B1253" s="188" t="s">
        <v>4450</v>
      </c>
      <c r="C1253" s="189"/>
      <c r="D1253" s="189"/>
      <c r="E1253" s="189"/>
      <c r="F1253" s="189"/>
      <c r="G1253" s="189">
        <v>1</v>
      </c>
      <c r="H1253" s="189"/>
      <c r="I1253" s="189"/>
      <c r="J1253" s="189"/>
      <c r="K1253" s="189">
        <f t="shared" si="19"/>
        <v>1</v>
      </c>
      <c r="L1253" s="188" t="s">
        <v>98</v>
      </c>
      <c r="M1253" s="188" t="s">
        <v>2387</v>
      </c>
      <c r="N1253" s="188"/>
      <c r="O1253" s="190"/>
    </row>
    <row r="1254" spans="1:15" s="174" customFormat="1">
      <c r="A1254" s="187" t="s">
        <v>4451</v>
      </c>
      <c r="B1254" s="188" t="s">
        <v>4452</v>
      </c>
      <c r="C1254" s="189">
        <v>1</v>
      </c>
      <c r="D1254" s="189"/>
      <c r="E1254" s="189">
        <v>1</v>
      </c>
      <c r="F1254" s="189"/>
      <c r="G1254" s="189"/>
      <c r="H1254" s="189"/>
      <c r="I1254" s="189"/>
      <c r="J1254" s="189"/>
      <c r="K1254" s="189">
        <f t="shared" si="19"/>
        <v>2</v>
      </c>
      <c r="L1254" s="188" t="s">
        <v>98</v>
      </c>
      <c r="M1254" s="188" t="s">
        <v>1657</v>
      </c>
      <c r="N1254" s="188"/>
      <c r="O1254" s="190"/>
    </row>
    <row r="1255" spans="1:15" s="174" customFormat="1">
      <c r="A1255" s="187" t="s">
        <v>4453</v>
      </c>
      <c r="B1255" s="188" t="s">
        <v>4454</v>
      </c>
      <c r="C1255" s="189">
        <v>1</v>
      </c>
      <c r="D1255" s="189"/>
      <c r="E1255" s="189"/>
      <c r="F1255" s="189"/>
      <c r="G1255" s="189"/>
      <c r="H1255" s="189"/>
      <c r="I1255" s="189"/>
      <c r="J1255" s="189"/>
      <c r="K1255" s="189">
        <f t="shared" si="19"/>
        <v>1</v>
      </c>
      <c r="L1255" s="188" t="s">
        <v>98</v>
      </c>
      <c r="M1255" s="188" t="s">
        <v>847</v>
      </c>
      <c r="N1255" s="188"/>
      <c r="O1255" s="190"/>
    </row>
    <row r="1256" spans="1:15" s="174" customFormat="1">
      <c r="A1256" s="187" t="s">
        <v>4455</v>
      </c>
      <c r="B1256" s="188" t="s">
        <v>4456</v>
      </c>
      <c r="C1256" s="189">
        <v>1</v>
      </c>
      <c r="D1256" s="189"/>
      <c r="E1256" s="189"/>
      <c r="F1256" s="189"/>
      <c r="G1256" s="189"/>
      <c r="H1256" s="189"/>
      <c r="I1256" s="189"/>
      <c r="J1256" s="189"/>
      <c r="K1256" s="189">
        <f t="shared" si="19"/>
        <v>1</v>
      </c>
      <c r="L1256" s="188" t="s">
        <v>98</v>
      </c>
      <c r="M1256" s="188" t="s">
        <v>816</v>
      </c>
      <c r="N1256" s="188"/>
      <c r="O1256" s="190"/>
    </row>
    <row r="1257" spans="1:15" s="174" customFormat="1">
      <c r="A1257" s="187" t="s">
        <v>4457</v>
      </c>
      <c r="B1257" s="188" t="s">
        <v>4458</v>
      </c>
      <c r="C1257" s="189"/>
      <c r="D1257" s="189"/>
      <c r="E1257" s="189"/>
      <c r="F1257" s="189"/>
      <c r="G1257" s="189">
        <v>1</v>
      </c>
      <c r="H1257" s="189"/>
      <c r="I1257" s="189"/>
      <c r="J1257" s="189">
        <v>1</v>
      </c>
      <c r="K1257" s="189">
        <f t="shared" si="19"/>
        <v>2</v>
      </c>
      <c r="L1257" s="188" t="s">
        <v>98</v>
      </c>
      <c r="M1257" s="188" t="s">
        <v>827</v>
      </c>
      <c r="N1257" s="188"/>
      <c r="O1257" s="190"/>
    </row>
    <row r="1258" spans="1:15" s="174" customFormat="1">
      <c r="A1258" s="187" t="s">
        <v>4459</v>
      </c>
      <c r="B1258" s="188" t="s">
        <v>4460</v>
      </c>
      <c r="C1258" s="189">
        <v>1</v>
      </c>
      <c r="D1258" s="189"/>
      <c r="E1258" s="189"/>
      <c r="F1258" s="189"/>
      <c r="G1258" s="189"/>
      <c r="H1258" s="189"/>
      <c r="I1258" s="189">
        <v>1</v>
      </c>
      <c r="J1258" s="189"/>
      <c r="K1258" s="189">
        <f t="shared" si="19"/>
        <v>2</v>
      </c>
      <c r="L1258" s="188" t="s">
        <v>98</v>
      </c>
      <c r="M1258" s="188" t="s">
        <v>823</v>
      </c>
      <c r="N1258" s="188"/>
      <c r="O1258" s="190"/>
    </row>
    <row r="1259" spans="1:15" s="174" customFormat="1">
      <c r="A1259" s="187" t="s">
        <v>4461</v>
      </c>
      <c r="B1259" s="188" t="s">
        <v>4462</v>
      </c>
      <c r="C1259" s="189">
        <v>1</v>
      </c>
      <c r="D1259" s="189"/>
      <c r="E1259" s="189"/>
      <c r="F1259" s="189"/>
      <c r="G1259" s="189"/>
      <c r="H1259" s="189"/>
      <c r="I1259" s="189"/>
      <c r="J1259" s="189"/>
      <c r="K1259" s="189">
        <f t="shared" si="19"/>
        <v>1</v>
      </c>
      <c r="L1259" s="188" t="s">
        <v>98</v>
      </c>
      <c r="M1259" s="188" t="s">
        <v>847</v>
      </c>
      <c r="N1259" s="188"/>
      <c r="O1259" s="190"/>
    </row>
    <row r="1260" spans="1:15" s="174" customFormat="1">
      <c r="A1260" s="187" t="s">
        <v>4463</v>
      </c>
      <c r="B1260" s="188" t="s">
        <v>4464</v>
      </c>
      <c r="C1260" s="189"/>
      <c r="D1260" s="189"/>
      <c r="E1260" s="189">
        <v>1</v>
      </c>
      <c r="F1260" s="189"/>
      <c r="G1260" s="189"/>
      <c r="H1260" s="189"/>
      <c r="I1260" s="189"/>
      <c r="J1260" s="189"/>
      <c r="K1260" s="189">
        <f t="shared" si="19"/>
        <v>1</v>
      </c>
      <c r="L1260" s="188" t="s">
        <v>98</v>
      </c>
      <c r="M1260" s="188" t="s">
        <v>3067</v>
      </c>
      <c r="N1260" s="188"/>
      <c r="O1260" s="190"/>
    </row>
    <row r="1261" spans="1:15" s="174" customFormat="1">
      <c r="A1261" s="187" t="s">
        <v>4465</v>
      </c>
      <c r="B1261" s="188" t="s">
        <v>4466</v>
      </c>
      <c r="C1261" s="189"/>
      <c r="D1261" s="189"/>
      <c r="E1261" s="189"/>
      <c r="F1261" s="189"/>
      <c r="G1261" s="189"/>
      <c r="H1261" s="189"/>
      <c r="I1261" s="189"/>
      <c r="J1261" s="189">
        <v>1</v>
      </c>
      <c r="K1261" s="189">
        <f t="shared" si="19"/>
        <v>1</v>
      </c>
      <c r="L1261" s="188" t="s">
        <v>98</v>
      </c>
      <c r="M1261" s="188" t="s">
        <v>1981</v>
      </c>
      <c r="N1261" s="188"/>
      <c r="O1261" s="190"/>
    </row>
    <row r="1262" spans="1:15" s="174" customFormat="1">
      <c r="A1262" s="187" t="s">
        <v>4467</v>
      </c>
      <c r="B1262" s="188" t="s">
        <v>4468</v>
      </c>
      <c r="C1262" s="189"/>
      <c r="D1262" s="189"/>
      <c r="E1262" s="189">
        <v>1</v>
      </c>
      <c r="F1262" s="189"/>
      <c r="G1262" s="189"/>
      <c r="H1262" s="189"/>
      <c r="I1262" s="189"/>
      <c r="J1262" s="189"/>
      <c r="K1262" s="189">
        <f t="shared" si="19"/>
        <v>1</v>
      </c>
      <c r="L1262" s="188" t="s">
        <v>98</v>
      </c>
      <c r="M1262" s="188" t="s">
        <v>823</v>
      </c>
      <c r="N1262" s="188"/>
      <c r="O1262" s="190"/>
    </row>
    <row r="1263" spans="1:15" s="174" customFormat="1">
      <c r="A1263" s="187" t="s">
        <v>4469</v>
      </c>
      <c r="B1263" s="188" t="s">
        <v>4470</v>
      </c>
      <c r="C1263" s="189">
        <v>1</v>
      </c>
      <c r="D1263" s="189"/>
      <c r="E1263" s="189">
        <v>1</v>
      </c>
      <c r="F1263" s="189"/>
      <c r="G1263" s="189"/>
      <c r="H1263" s="189"/>
      <c r="I1263" s="189"/>
      <c r="J1263" s="189"/>
      <c r="K1263" s="189">
        <f t="shared" si="19"/>
        <v>2</v>
      </c>
      <c r="L1263" s="188" t="s">
        <v>98</v>
      </c>
      <c r="M1263" s="188" t="s">
        <v>1981</v>
      </c>
      <c r="N1263" s="188"/>
      <c r="O1263" s="190"/>
    </row>
    <row r="1264" spans="1:15" s="174" customFormat="1">
      <c r="A1264" s="187" t="s">
        <v>4471</v>
      </c>
      <c r="B1264" s="188" t="s">
        <v>4472</v>
      </c>
      <c r="C1264" s="189"/>
      <c r="D1264" s="189">
        <v>1</v>
      </c>
      <c r="E1264" s="189"/>
      <c r="F1264" s="189"/>
      <c r="G1264" s="189"/>
      <c r="H1264" s="189"/>
      <c r="I1264" s="189"/>
      <c r="J1264" s="189"/>
      <c r="K1264" s="189">
        <f t="shared" si="19"/>
        <v>1</v>
      </c>
      <c r="L1264" s="188" t="s">
        <v>98</v>
      </c>
      <c r="M1264" s="188" t="s">
        <v>823</v>
      </c>
      <c r="N1264" s="188"/>
      <c r="O1264" s="190"/>
    </row>
    <row r="1265" spans="1:15" s="174" customFormat="1">
      <c r="A1265" s="187" t="s">
        <v>4473</v>
      </c>
      <c r="B1265" s="188" t="s">
        <v>4474</v>
      </c>
      <c r="C1265" s="189"/>
      <c r="D1265" s="189"/>
      <c r="E1265" s="189">
        <v>1</v>
      </c>
      <c r="F1265" s="189"/>
      <c r="G1265" s="189"/>
      <c r="H1265" s="189"/>
      <c r="I1265" s="189"/>
      <c r="J1265" s="189"/>
      <c r="K1265" s="189">
        <f t="shared" si="19"/>
        <v>1</v>
      </c>
      <c r="L1265" s="188" t="s">
        <v>98</v>
      </c>
      <c r="M1265" s="188" t="s">
        <v>1981</v>
      </c>
      <c r="N1265" s="188"/>
      <c r="O1265" s="190"/>
    </row>
    <row r="1266" spans="1:15" s="174" customFormat="1">
      <c r="A1266" s="187" t="s">
        <v>4475</v>
      </c>
      <c r="B1266" s="188" t="s">
        <v>4476</v>
      </c>
      <c r="C1266" s="189"/>
      <c r="D1266" s="189"/>
      <c r="E1266" s="189">
        <v>1</v>
      </c>
      <c r="F1266" s="189"/>
      <c r="G1266" s="189"/>
      <c r="H1266" s="189"/>
      <c r="I1266" s="189"/>
      <c r="J1266" s="189"/>
      <c r="K1266" s="189">
        <f t="shared" si="19"/>
        <v>1</v>
      </c>
      <c r="L1266" s="188" t="s">
        <v>98</v>
      </c>
      <c r="M1266" s="188" t="s">
        <v>1264</v>
      </c>
      <c r="N1266" s="188" t="s">
        <v>1168</v>
      </c>
      <c r="O1266" s="190"/>
    </row>
    <row r="1267" spans="1:15" s="174" customFormat="1">
      <c r="A1267" s="187" t="s">
        <v>4477</v>
      </c>
      <c r="B1267" s="188" t="s">
        <v>4478</v>
      </c>
      <c r="C1267" s="189">
        <v>1</v>
      </c>
      <c r="D1267" s="189"/>
      <c r="E1267" s="189">
        <v>1</v>
      </c>
      <c r="F1267" s="189"/>
      <c r="G1267" s="189"/>
      <c r="H1267" s="189"/>
      <c r="I1267" s="189"/>
      <c r="J1267" s="189"/>
      <c r="K1267" s="189">
        <f t="shared" si="19"/>
        <v>2</v>
      </c>
      <c r="L1267" s="188" t="s">
        <v>98</v>
      </c>
      <c r="M1267" s="188" t="s">
        <v>2615</v>
      </c>
      <c r="N1267" s="188"/>
      <c r="O1267" s="190"/>
    </row>
    <row r="1268" spans="1:15" s="174" customFormat="1">
      <c r="A1268" s="187" t="s">
        <v>4479</v>
      </c>
      <c r="B1268" s="188" t="s">
        <v>4480</v>
      </c>
      <c r="C1268" s="189">
        <v>1</v>
      </c>
      <c r="D1268" s="189"/>
      <c r="E1268" s="189"/>
      <c r="F1268" s="189"/>
      <c r="G1268" s="189"/>
      <c r="H1268" s="189"/>
      <c r="I1268" s="189"/>
      <c r="J1268" s="189"/>
      <c r="K1268" s="189">
        <f t="shared" si="19"/>
        <v>1</v>
      </c>
      <c r="L1268" s="188" t="s">
        <v>98</v>
      </c>
      <c r="M1268" s="188" t="s">
        <v>816</v>
      </c>
      <c r="N1268" s="188"/>
      <c r="O1268" s="190"/>
    </row>
    <row r="1269" spans="1:15" s="174" customFormat="1">
      <c r="A1269" s="187" t="s">
        <v>4481</v>
      </c>
      <c r="B1269" s="188" t="s">
        <v>4482</v>
      </c>
      <c r="C1269" s="189"/>
      <c r="D1269" s="189"/>
      <c r="E1269" s="189">
        <v>1</v>
      </c>
      <c r="F1269" s="189"/>
      <c r="G1269" s="189"/>
      <c r="H1269" s="189"/>
      <c r="I1269" s="189"/>
      <c r="J1269" s="189"/>
      <c r="K1269" s="189">
        <f t="shared" si="19"/>
        <v>1</v>
      </c>
      <c r="L1269" s="188" t="s">
        <v>98</v>
      </c>
      <c r="M1269" s="188" t="s">
        <v>2337</v>
      </c>
      <c r="N1269" s="188"/>
      <c r="O1269" s="190"/>
    </row>
    <row r="1270" spans="1:15" s="174" customFormat="1">
      <c r="A1270" s="187" t="s">
        <v>4483</v>
      </c>
      <c r="B1270" s="188" t="s">
        <v>4484</v>
      </c>
      <c r="C1270" s="189">
        <v>1</v>
      </c>
      <c r="D1270" s="189"/>
      <c r="E1270" s="189">
        <v>1</v>
      </c>
      <c r="F1270" s="189"/>
      <c r="G1270" s="189"/>
      <c r="H1270" s="189"/>
      <c r="I1270" s="189"/>
      <c r="J1270" s="189"/>
      <c r="K1270" s="189">
        <f t="shared" si="19"/>
        <v>2</v>
      </c>
      <c r="L1270" s="188" t="s">
        <v>98</v>
      </c>
      <c r="M1270" s="188" t="s">
        <v>861</v>
      </c>
      <c r="N1270" s="188"/>
      <c r="O1270" s="190"/>
    </row>
    <row r="1271" spans="1:15" s="174" customFormat="1">
      <c r="A1271" s="187" t="s">
        <v>4485</v>
      </c>
      <c r="B1271" s="188" t="s">
        <v>4486</v>
      </c>
      <c r="C1271" s="189">
        <v>1</v>
      </c>
      <c r="D1271" s="189"/>
      <c r="E1271" s="189"/>
      <c r="F1271" s="189"/>
      <c r="G1271" s="189"/>
      <c r="H1271" s="189"/>
      <c r="I1271" s="189">
        <v>1</v>
      </c>
      <c r="J1271" s="189"/>
      <c r="K1271" s="189">
        <f t="shared" si="19"/>
        <v>2</v>
      </c>
      <c r="L1271" s="188" t="s">
        <v>98</v>
      </c>
      <c r="M1271" s="188" t="s">
        <v>844</v>
      </c>
      <c r="N1271" s="188"/>
      <c r="O1271" s="190"/>
    </row>
    <row r="1272" spans="1:15" s="174" customFormat="1">
      <c r="A1272" s="187" t="s">
        <v>4487</v>
      </c>
      <c r="B1272" s="188" t="s">
        <v>4488</v>
      </c>
      <c r="C1272" s="189">
        <v>1</v>
      </c>
      <c r="D1272" s="189"/>
      <c r="E1272" s="189">
        <v>1</v>
      </c>
      <c r="F1272" s="189"/>
      <c r="G1272" s="189"/>
      <c r="H1272" s="189"/>
      <c r="I1272" s="189"/>
      <c r="J1272" s="189"/>
      <c r="K1272" s="189">
        <f t="shared" si="19"/>
        <v>2</v>
      </c>
      <c r="L1272" s="188" t="s">
        <v>98</v>
      </c>
      <c r="M1272" s="188" t="s">
        <v>847</v>
      </c>
      <c r="N1272" s="188"/>
      <c r="O1272" s="190"/>
    </row>
    <row r="1273" spans="1:15" s="174" customFormat="1">
      <c r="A1273" s="187" t="s">
        <v>4489</v>
      </c>
      <c r="B1273" s="188" t="s">
        <v>4490</v>
      </c>
      <c r="C1273" s="189"/>
      <c r="D1273" s="189"/>
      <c r="E1273" s="189">
        <v>1</v>
      </c>
      <c r="F1273" s="189"/>
      <c r="G1273" s="189"/>
      <c r="H1273" s="189"/>
      <c r="I1273" s="189"/>
      <c r="J1273" s="189"/>
      <c r="K1273" s="189">
        <f t="shared" si="19"/>
        <v>1</v>
      </c>
      <c r="L1273" s="188" t="s">
        <v>4164</v>
      </c>
      <c r="M1273" s="188" t="s">
        <v>844</v>
      </c>
      <c r="N1273" s="188"/>
      <c r="O1273" s="190"/>
    </row>
    <row r="1274" spans="1:15" s="174" customFormat="1">
      <c r="A1274" s="187" t="s">
        <v>4491</v>
      </c>
      <c r="B1274" s="188" t="s">
        <v>4492</v>
      </c>
      <c r="C1274" s="189">
        <v>1</v>
      </c>
      <c r="D1274" s="189"/>
      <c r="E1274" s="189"/>
      <c r="F1274" s="189"/>
      <c r="G1274" s="189"/>
      <c r="H1274" s="189"/>
      <c r="I1274" s="189">
        <v>1</v>
      </c>
      <c r="J1274" s="189"/>
      <c r="K1274" s="189">
        <f t="shared" si="19"/>
        <v>2</v>
      </c>
      <c r="L1274" s="188" t="s">
        <v>4164</v>
      </c>
      <c r="M1274" s="188" t="s">
        <v>1981</v>
      </c>
      <c r="N1274" s="188"/>
      <c r="O1274" s="190"/>
    </row>
    <row r="1275" spans="1:15" s="174" customFormat="1">
      <c r="A1275" s="187" t="s">
        <v>4493</v>
      </c>
      <c r="B1275" s="188" t="s">
        <v>4494</v>
      </c>
      <c r="C1275" s="189"/>
      <c r="D1275" s="189"/>
      <c r="E1275" s="189">
        <v>1</v>
      </c>
      <c r="F1275" s="189"/>
      <c r="G1275" s="189"/>
      <c r="H1275" s="189"/>
      <c r="I1275" s="189"/>
      <c r="J1275" s="189"/>
      <c r="K1275" s="189">
        <f t="shared" si="19"/>
        <v>1</v>
      </c>
      <c r="L1275" s="188"/>
      <c r="M1275" s="188" t="s">
        <v>844</v>
      </c>
      <c r="N1275" s="188"/>
      <c r="O1275" s="190"/>
    </row>
    <row r="1276" spans="1:15" s="174" customFormat="1">
      <c r="A1276" s="187" t="s">
        <v>4495</v>
      </c>
      <c r="B1276" s="188" t="s">
        <v>4496</v>
      </c>
      <c r="C1276" s="189"/>
      <c r="D1276" s="189"/>
      <c r="E1276" s="189"/>
      <c r="F1276" s="189"/>
      <c r="G1276" s="189"/>
      <c r="H1276" s="189"/>
      <c r="I1276" s="189">
        <v>1</v>
      </c>
      <c r="J1276" s="189"/>
      <c r="K1276" s="189">
        <f t="shared" si="19"/>
        <v>1</v>
      </c>
      <c r="L1276" s="188"/>
      <c r="M1276" s="188" t="s">
        <v>844</v>
      </c>
      <c r="N1276" s="188"/>
      <c r="O1276" s="190"/>
    </row>
    <row r="1277" spans="1:15" s="174" customFormat="1">
      <c r="A1277" s="187" t="s">
        <v>4497</v>
      </c>
      <c r="B1277" s="188" t="s">
        <v>4498</v>
      </c>
      <c r="C1277" s="189"/>
      <c r="D1277" s="189"/>
      <c r="E1277" s="189">
        <v>1</v>
      </c>
      <c r="F1277" s="189"/>
      <c r="G1277" s="189">
        <v>1</v>
      </c>
      <c r="H1277" s="189"/>
      <c r="I1277" s="189"/>
      <c r="J1277" s="189"/>
      <c r="K1277" s="189">
        <f t="shared" si="19"/>
        <v>2</v>
      </c>
      <c r="L1277" s="188"/>
      <c r="M1277" s="188" t="s">
        <v>844</v>
      </c>
      <c r="N1277" s="188"/>
      <c r="O1277" s="190"/>
    </row>
    <row r="1278" spans="1:15" s="174" customFormat="1">
      <c r="A1278" s="187" t="s">
        <v>4499</v>
      </c>
      <c r="B1278" s="188" t="s">
        <v>4500</v>
      </c>
      <c r="C1278" s="189"/>
      <c r="D1278" s="189"/>
      <c r="E1278" s="189"/>
      <c r="F1278" s="189"/>
      <c r="G1278" s="189">
        <v>1</v>
      </c>
      <c r="H1278" s="189"/>
      <c r="I1278" s="189"/>
      <c r="J1278" s="189"/>
      <c r="K1278" s="189">
        <f t="shared" si="19"/>
        <v>1</v>
      </c>
      <c r="L1278" s="188" t="s">
        <v>106</v>
      </c>
      <c r="M1278" s="188" t="s">
        <v>823</v>
      </c>
      <c r="N1278" s="188"/>
      <c r="O1278" s="190"/>
    </row>
    <row r="1279" spans="1:15" s="174" customFormat="1">
      <c r="A1279" s="187" t="s">
        <v>4501</v>
      </c>
      <c r="B1279" s="188" t="s">
        <v>4502</v>
      </c>
      <c r="C1279" s="189"/>
      <c r="D1279" s="189"/>
      <c r="E1279" s="189"/>
      <c r="F1279" s="189"/>
      <c r="G1279" s="189">
        <v>1</v>
      </c>
      <c r="H1279" s="189"/>
      <c r="I1279" s="189"/>
      <c r="J1279" s="189"/>
      <c r="K1279" s="189">
        <f t="shared" si="19"/>
        <v>1</v>
      </c>
      <c r="L1279" s="188" t="s">
        <v>106</v>
      </c>
      <c r="M1279" s="188" t="s">
        <v>890</v>
      </c>
      <c r="N1279" s="188"/>
      <c r="O1279" s="190"/>
    </row>
    <row r="1280" spans="1:15" s="174" customFormat="1">
      <c r="A1280" s="187" t="s">
        <v>4503</v>
      </c>
      <c r="B1280" s="188" t="s">
        <v>4504</v>
      </c>
      <c r="C1280" s="189"/>
      <c r="D1280" s="189"/>
      <c r="E1280" s="189"/>
      <c r="F1280" s="189"/>
      <c r="G1280" s="189"/>
      <c r="H1280" s="189"/>
      <c r="I1280" s="189"/>
      <c r="J1280" s="189">
        <v>1</v>
      </c>
      <c r="K1280" s="189">
        <f t="shared" si="19"/>
        <v>1</v>
      </c>
      <c r="L1280" s="188" t="s">
        <v>106</v>
      </c>
      <c r="M1280" s="188" t="s">
        <v>823</v>
      </c>
      <c r="N1280" s="188"/>
      <c r="O1280" s="190"/>
    </row>
    <row r="1281" spans="1:15" s="174" customFormat="1">
      <c r="A1281" s="187" t="s">
        <v>4505</v>
      </c>
      <c r="B1281" s="188" t="s">
        <v>4506</v>
      </c>
      <c r="C1281" s="189"/>
      <c r="D1281" s="189"/>
      <c r="E1281" s="189"/>
      <c r="F1281" s="189"/>
      <c r="G1281" s="189"/>
      <c r="H1281" s="189">
        <v>1</v>
      </c>
      <c r="I1281" s="189">
        <v>1</v>
      </c>
      <c r="J1281" s="189"/>
      <c r="K1281" s="189">
        <f t="shared" si="19"/>
        <v>2</v>
      </c>
      <c r="L1281" s="188" t="s">
        <v>106</v>
      </c>
      <c r="M1281" s="188" t="s">
        <v>847</v>
      </c>
      <c r="N1281" s="188"/>
      <c r="O1281" s="190"/>
    </row>
    <row r="1282" spans="1:15" s="174" customFormat="1" ht="25.5">
      <c r="A1282" s="187" t="s">
        <v>4507</v>
      </c>
      <c r="B1282" s="188" t="s">
        <v>4508</v>
      </c>
      <c r="C1282" s="189"/>
      <c r="D1282" s="189"/>
      <c r="E1282" s="189"/>
      <c r="F1282" s="189"/>
      <c r="G1282" s="189"/>
      <c r="H1282" s="189"/>
      <c r="I1282" s="189">
        <v>1</v>
      </c>
      <c r="J1282" s="189"/>
      <c r="K1282" s="189">
        <f t="shared" si="19"/>
        <v>1</v>
      </c>
      <c r="L1282" s="188" t="s">
        <v>106</v>
      </c>
      <c r="M1282" s="188" t="s">
        <v>4509</v>
      </c>
      <c r="N1282" s="188"/>
      <c r="O1282" s="190"/>
    </row>
    <row r="1283" spans="1:15" s="174" customFormat="1" ht="25.5">
      <c r="A1283" s="187" t="s">
        <v>4510</v>
      </c>
      <c r="B1283" s="188" t="s">
        <v>4506</v>
      </c>
      <c r="C1283" s="189"/>
      <c r="D1283" s="189"/>
      <c r="E1283" s="189"/>
      <c r="F1283" s="189"/>
      <c r="G1283" s="189"/>
      <c r="H1283" s="189"/>
      <c r="I1283" s="189">
        <v>1</v>
      </c>
      <c r="J1283" s="189"/>
      <c r="K1283" s="189">
        <f t="shared" si="19"/>
        <v>1</v>
      </c>
      <c r="L1283" s="188" t="s">
        <v>106</v>
      </c>
      <c r="M1283" s="188" t="s">
        <v>4509</v>
      </c>
      <c r="N1283" s="188"/>
      <c r="O1283" s="190"/>
    </row>
    <row r="1284" spans="1:15" s="174" customFormat="1">
      <c r="A1284" s="187" t="s">
        <v>4511</v>
      </c>
      <c r="B1284" s="188" t="s">
        <v>4512</v>
      </c>
      <c r="C1284" s="189">
        <v>1</v>
      </c>
      <c r="D1284" s="189"/>
      <c r="E1284" s="189">
        <v>1</v>
      </c>
      <c r="F1284" s="189"/>
      <c r="G1284" s="189"/>
      <c r="H1284" s="189"/>
      <c r="I1284" s="189"/>
      <c r="J1284" s="189"/>
      <c r="K1284" s="189">
        <f t="shared" si="19"/>
        <v>2</v>
      </c>
      <c r="L1284" s="188" t="s">
        <v>4513</v>
      </c>
      <c r="M1284" s="188" t="s">
        <v>861</v>
      </c>
      <c r="N1284" s="188"/>
      <c r="O1284" s="190"/>
    </row>
    <row r="1285" spans="1:15" s="174" customFormat="1">
      <c r="A1285" s="187" t="s">
        <v>4514</v>
      </c>
      <c r="B1285" s="188" t="s">
        <v>4515</v>
      </c>
      <c r="C1285" s="189">
        <v>1</v>
      </c>
      <c r="D1285" s="189"/>
      <c r="E1285" s="189"/>
      <c r="F1285" s="189"/>
      <c r="G1285" s="189"/>
      <c r="H1285" s="189"/>
      <c r="I1285" s="189"/>
      <c r="J1285" s="189"/>
      <c r="K1285" s="189">
        <f t="shared" si="19"/>
        <v>1</v>
      </c>
      <c r="L1285" s="188" t="s">
        <v>106</v>
      </c>
      <c r="M1285" s="188" t="s">
        <v>816</v>
      </c>
      <c r="N1285" s="188"/>
      <c r="O1285" s="190"/>
    </row>
    <row r="1286" spans="1:15" s="174" customFormat="1">
      <c r="A1286" s="187" t="s">
        <v>4516</v>
      </c>
      <c r="B1286" s="188" t="s">
        <v>4517</v>
      </c>
      <c r="C1286" s="189">
        <v>1</v>
      </c>
      <c r="D1286" s="189"/>
      <c r="E1286" s="189"/>
      <c r="F1286" s="189"/>
      <c r="G1286" s="189"/>
      <c r="H1286" s="189"/>
      <c r="I1286" s="189"/>
      <c r="J1286" s="189"/>
      <c r="K1286" s="189">
        <f t="shared" si="19"/>
        <v>1</v>
      </c>
      <c r="L1286" s="188" t="s">
        <v>106</v>
      </c>
      <c r="M1286" s="188" t="s">
        <v>816</v>
      </c>
      <c r="N1286" s="188"/>
      <c r="O1286" s="190"/>
    </row>
    <row r="1287" spans="1:15" s="174" customFormat="1">
      <c r="A1287" s="187" t="s">
        <v>4518</v>
      </c>
      <c r="B1287" s="188" t="s">
        <v>4519</v>
      </c>
      <c r="C1287" s="189">
        <v>1</v>
      </c>
      <c r="D1287" s="189"/>
      <c r="E1287" s="189"/>
      <c r="F1287" s="189"/>
      <c r="G1287" s="189"/>
      <c r="H1287" s="189"/>
      <c r="I1287" s="189"/>
      <c r="J1287" s="189"/>
      <c r="K1287" s="189">
        <f t="shared" si="19"/>
        <v>1</v>
      </c>
      <c r="L1287" s="188" t="s">
        <v>106</v>
      </c>
      <c r="M1287" s="188" t="s">
        <v>847</v>
      </c>
      <c r="N1287" s="188"/>
      <c r="O1287" s="190"/>
    </row>
    <row r="1288" spans="1:15" s="174" customFormat="1">
      <c r="A1288" s="187" t="s">
        <v>4520</v>
      </c>
      <c r="B1288" s="188" t="s">
        <v>4521</v>
      </c>
      <c r="C1288" s="189">
        <v>1</v>
      </c>
      <c r="D1288" s="189"/>
      <c r="E1288" s="189"/>
      <c r="F1288" s="189"/>
      <c r="G1288" s="189"/>
      <c r="H1288" s="189"/>
      <c r="I1288" s="189"/>
      <c r="J1288" s="189"/>
      <c r="K1288" s="189">
        <f t="shared" si="19"/>
        <v>1</v>
      </c>
      <c r="L1288" s="188" t="s">
        <v>106</v>
      </c>
      <c r="M1288" s="188" t="s">
        <v>816</v>
      </c>
      <c r="N1288" s="188"/>
      <c r="O1288" s="190"/>
    </row>
    <row r="1289" spans="1:15" s="174" customFormat="1">
      <c r="A1289" s="187" t="s">
        <v>4522</v>
      </c>
      <c r="B1289" s="188" t="s">
        <v>4523</v>
      </c>
      <c r="C1289" s="189">
        <v>1</v>
      </c>
      <c r="D1289" s="189"/>
      <c r="E1289" s="189"/>
      <c r="F1289" s="189"/>
      <c r="G1289" s="189"/>
      <c r="H1289" s="189"/>
      <c r="I1289" s="189"/>
      <c r="J1289" s="189"/>
      <c r="K1289" s="189">
        <f t="shared" ref="K1289:K1352" si="20">SUM(C1289:J1289)</f>
        <v>1</v>
      </c>
      <c r="L1289" s="188" t="s">
        <v>106</v>
      </c>
      <c r="M1289" s="188" t="s">
        <v>816</v>
      </c>
      <c r="N1289" s="188"/>
      <c r="O1289" s="190"/>
    </row>
    <row r="1290" spans="1:15" s="174" customFormat="1">
      <c r="A1290" s="187" t="s">
        <v>4524</v>
      </c>
      <c r="B1290" s="188" t="s">
        <v>4525</v>
      </c>
      <c r="C1290" s="189">
        <v>1</v>
      </c>
      <c r="D1290" s="189"/>
      <c r="E1290" s="189"/>
      <c r="F1290" s="189"/>
      <c r="G1290" s="189"/>
      <c r="H1290" s="189"/>
      <c r="I1290" s="189"/>
      <c r="J1290" s="189"/>
      <c r="K1290" s="189">
        <f t="shared" si="20"/>
        <v>1</v>
      </c>
      <c r="L1290" s="188" t="s">
        <v>106</v>
      </c>
      <c r="M1290" s="188" t="s">
        <v>827</v>
      </c>
      <c r="N1290" s="188"/>
      <c r="O1290" s="190"/>
    </row>
    <row r="1291" spans="1:15" s="174" customFormat="1">
      <c r="A1291" s="187" t="s">
        <v>4526</v>
      </c>
      <c r="B1291" s="188" t="s">
        <v>4527</v>
      </c>
      <c r="C1291" s="189">
        <v>1</v>
      </c>
      <c r="D1291" s="189"/>
      <c r="E1291" s="189"/>
      <c r="F1291" s="189"/>
      <c r="G1291" s="189"/>
      <c r="H1291" s="189"/>
      <c r="I1291" s="189"/>
      <c r="J1291" s="189"/>
      <c r="K1291" s="189">
        <f t="shared" si="20"/>
        <v>1</v>
      </c>
      <c r="L1291" s="188" t="s">
        <v>178</v>
      </c>
      <c r="M1291" s="188" t="s">
        <v>816</v>
      </c>
      <c r="N1291" s="188" t="s">
        <v>828</v>
      </c>
      <c r="O1291" s="190"/>
    </row>
    <row r="1292" spans="1:15" s="174" customFormat="1">
      <c r="A1292" s="187" t="s">
        <v>4528</v>
      </c>
      <c r="B1292" s="188" t="s">
        <v>4529</v>
      </c>
      <c r="C1292" s="189">
        <v>1</v>
      </c>
      <c r="D1292" s="189"/>
      <c r="E1292" s="189"/>
      <c r="F1292" s="189"/>
      <c r="G1292" s="189"/>
      <c r="H1292" s="189"/>
      <c r="I1292" s="189"/>
      <c r="J1292" s="189"/>
      <c r="K1292" s="189">
        <f t="shared" si="20"/>
        <v>1</v>
      </c>
      <c r="L1292" s="188" t="s">
        <v>94</v>
      </c>
      <c r="M1292" s="188" t="s">
        <v>847</v>
      </c>
      <c r="N1292" s="188"/>
      <c r="O1292" s="190"/>
    </row>
    <row r="1293" spans="1:15" s="174" customFormat="1">
      <c r="A1293" s="187" t="s">
        <v>4530</v>
      </c>
      <c r="B1293" s="188" t="s">
        <v>4531</v>
      </c>
      <c r="C1293" s="189">
        <v>1</v>
      </c>
      <c r="D1293" s="189"/>
      <c r="E1293" s="189"/>
      <c r="F1293" s="189"/>
      <c r="G1293" s="189"/>
      <c r="H1293" s="189"/>
      <c r="I1293" s="189"/>
      <c r="J1293" s="189"/>
      <c r="K1293" s="189">
        <f t="shared" si="20"/>
        <v>1</v>
      </c>
      <c r="L1293" s="188" t="s">
        <v>94</v>
      </c>
      <c r="M1293" s="188" t="s">
        <v>3172</v>
      </c>
      <c r="N1293" s="188" t="s">
        <v>828</v>
      </c>
      <c r="O1293" s="190"/>
    </row>
    <row r="1294" spans="1:15" s="174" customFormat="1">
      <c r="A1294" s="187" t="s">
        <v>4532</v>
      </c>
      <c r="B1294" s="188" t="s">
        <v>4533</v>
      </c>
      <c r="C1294" s="189">
        <v>1</v>
      </c>
      <c r="D1294" s="189"/>
      <c r="E1294" s="189"/>
      <c r="F1294" s="189"/>
      <c r="G1294" s="189"/>
      <c r="H1294" s="189"/>
      <c r="I1294" s="189"/>
      <c r="J1294" s="189"/>
      <c r="K1294" s="189">
        <f t="shared" si="20"/>
        <v>1</v>
      </c>
      <c r="L1294" s="188" t="s">
        <v>94</v>
      </c>
      <c r="M1294" s="188" t="s">
        <v>847</v>
      </c>
      <c r="N1294" s="188"/>
      <c r="O1294" s="190"/>
    </row>
    <row r="1295" spans="1:15" s="174" customFormat="1">
      <c r="A1295" s="187" t="s">
        <v>4534</v>
      </c>
      <c r="B1295" s="188" t="s">
        <v>4535</v>
      </c>
      <c r="C1295" s="189">
        <v>1</v>
      </c>
      <c r="D1295" s="189"/>
      <c r="E1295" s="189"/>
      <c r="F1295" s="189"/>
      <c r="G1295" s="189"/>
      <c r="H1295" s="189"/>
      <c r="I1295" s="189"/>
      <c r="J1295" s="189"/>
      <c r="K1295" s="189">
        <f t="shared" si="20"/>
        <v>1</v>
      </c>
      <c r="L1295" s="188" t="s">
        <v>106</v>
      </c>
      <c r="M1295" s="188" t="s">
        <v>847</v>
      </c>
      <c r="N1295" s="188"/>
      <c r="O1295" s="190"/>
    </row>
    <row r="1296" spans="1:15" s="174" customFormat="1">
      <c r="A1296" s="187" t="s">
        <v>4536</v>
      </c>
      <c r="B1296" s="188" t="s">
        <v>4537</v>
      </c>
      <c r="C1296" s="189"/>
      <c r="D1296" s="189"/>
      <c r="E1296" s="189"/>
      <c r="F1296" s="189"/>
      <c r="G1296" s="189">
        <v>1</v>
      </c>
      <c r="H1296" s="189"/>
      <c r="I1296" s="189"/>
      <c r="J1296" s="189"/>
      <c r="K1296" s="189">
        <f t="shared" si="20"/>
        <v>1</v>
      </c>
      <c r="L1296" s="188" t="s">
        <v>106</v>
      </c>
      <c r="M1296" s="188" t="s">
        <v>847</v>
      </c>
      <c r="N1296" s="188"/>
      <c r="O1296" s="190"/>
    </row>
    <row r="1297" spans="1:15" s="174" customFormat="1">
      <c r="A1297" s="187" t="s">
        <v>4538</v>
      </c>
      <c r="B1297" s="188" t="s">
        <v>4539</v>
      </c>
      <c r="C1297" s="189">
        <v>1</v>
      </c>
      <c r="D1297" s="189"/>
      <c r="E1297" s="189"/>
      <c r="F1297" s="189"/>
      <c r="G1297" s="189">
        <v>1</v>
      </c>
      <c r="H1297" s="189"/>
      <c r="I1297" s="189">
        <v>1</v>
      </c>
      <c r="J1297" s="189"/>
      <c r="K1297" s="189">
        <f t="shared" si="20"/>
        <v>3</v>
      </c>
      <c r="L1297" s="188" t="s">
        <v>350</v>
      </c>
      <c r="M1297" s="188" t="s">
        <v>3739</v>
      </c>
      <c r="N1297" s="188"/>
      <c r="O1297" s="190"/>
    </row>
    <row r="1298" spans="1:15" s="174" customFormat="1">
      <c r="A1298" s="187" t="s">
        <v>4540</v>
      </c>
      <c r="B1298" s="188" t="s">
        <v>4541</v>
      </c>
      <c r="C1298" s="189"/>
      <c r="D1298" s="189">
        <v>1</v>
      </c>
      <c r="E1298" s="189">
        <v>1</v>
      </c>
      <c r="F1298" s="189"/>
      <c r="G1298" s="189"/>
      <c r="H1298" s="189"/>
      <c r="I1298" s="189"/>
      <c r="J1298" s="189"/>
      <c r="K1298" s="189">
        <f t="shared" si="20"/>
        <v>2</v>
      </c>
      <c r="L1298" s="188" t="s">
        <v>400</v>
      </c>
      <c r="M1298" s="188" t="s">
        <v>827</v>
      </c>
      <c r="N1298" s="188"/>
      <c r="O1298" s="190"/>
    </row>
    <row r="1299" spans="1:15" s="174" customFormat="1">
      <c r="A1299" s="187" t="s">
        <v>4542</v>
      </c>
      <c r="B1299" s="188" t="s">
        <v>4543</v>
      </c>
      <c r="C1299" s="189"/>
      <c r="D1299" s="189"/>
      <c r="E1299" s="189"/>
      <c r="F1299" s="189"/>
      <c r="G1299" s="189"/>
      <c r="H1299" s="189"/>
      <c r="I1299" s="189">
        <v>1</v>
      </c>
      <c r="J1299" s="189"/>
      <c r="K1299" s="189">
        <f t="shared" si="20"/>
        <v>1</v>
      </c>
      <c r="L1299" s="188" t="s">
        <v>110</v>
      </c>
      <c r="M1299" s="188" t="s">
        <v>844</v>
      </c>
      <c r="N1299" s="188"/>
      <c r="O1299" s="190"/>
    </row>
    <row r="1300" spans="1:15" s="174" customFormat="1">
      <c r="A1300" s="187" t="s">
        <v>4544</v>
      </c>
      <c r="B1300" s="188" t="s">
        <v>4545</v>
      </c>
      <c r="C1300" s="189"/>
      <c r="D1300" s="189"/>
      <c r="E1300" s="189"/>
      <c r="F1300" s="189"/>
      <c r="G1300" s="189">
        <v>1</v>
      </c>
      <c r="H1300" s="189"/>
      <c r="I1300" s="189"/>
      <c r="J1300" s="189">
        <v>1</v>
      </c>
      <c r="K1300" s="189">
        <f t="shared" si="20"/>
        <v>2</v>
      </c>
      <c r="L1300" s="188" t="s">
        <v>4546</v>
      </c>
      <c r="M1300" s="188" t="s">
        <v>890</v>
      </c>
      <c r="N1300" s="188"/>
      <c r="O1300" s="190"/>
    </row>
    <row r="1301" spans="1:15" s="174" customFormat="1">
      <c r="A1301" s="187" t="s">
        <v>4547</v>
      </c>
      <c r="B1301" s="188" t="s">
        <v>4548</v>
      </c>
      <c r="C1301" s="189"/>
      <c r="D1301" s="189"/>
      <c r="E1301" s="189"/>
      <c r="F1301" s="189"/>
      <c r="G1301" s="189"/>
      <c r="H1301" s="189"/>
      <c r="I1301" s="189"/>
      <c r="J1301" s="189">
        <v>1</v>
      </c>
      <c r="K1301" s="189">
        <f t="shared" si="20"/>
        <v>1</v>
      </c>
      <c r="L1301" s="188" t="s">
        <v>4546</v>
      </c>
      <c r="M1301" s="188" t="s">
        <v>2615</v>
      </c>
      <c r="N1301" s="188"/>
      <c r="O1301" s="190"/>
    </row>
    <row r="1302" spans="1:15" s="174" customFormat="1">
      <c r="A1302" s="187" t="s">
        <v>4549</v>
      </c>
      <c r="B1302" s="188" t="s">
        <v>4550</v>
      </c>
      <c r="C1302" s="189"/>
      <c r="D1302" s="189"/>
      <c r="E1302" s="189"/>
      <c r="F1302" s="189"/>
      <c r="G1302" s="189"/>
      <c r="H1302" s="189"/>
      <c r="I1302" s="189">
        <v>1</v>
      </c>
      <c r="J1302" s="189"/>
      <c r="K1302" s="189">
        <f t="shared" si="20"/>
        <v>1</v>
      </c>
      <c r="L1302" s="188" t="s">
        <v>4546</v>
      </c>
      <c r="M1302" s="188" t="s">
        <v>816</v>
      </c>
      <c r="N1302" s="188"/>
      <c r="O1302" s="190"/>
    </row>
    <row r="1303" spans="1:15" s="174" customFormat="1">
      <c r="A1303" s="187" t="s">
        <v>4551</v>
      </c>
      <c r="B1303" s="188" t="s">
        <v>4552</v>
      </c>
      <c r="C1303" s="189"/>
      <c r="D1303" s="189"/>
      <c r="E1303" s="189"/>
      <c r="F1303" s="189"/>
      <c r="G1303" s="189"/>
      <c r="H1303" s="189"/>
      <c r="I1303" s="189">
        <v>1</v>
      </c>
      <c r="J1303" s="189"/>
      <c r="K1303" s="189">
        <f t="shared" si="20"/>
        <v>1</v>
      </c>
      <c r="L1303" s="188" t="s">
        <v>4546</v>
      </c>
      <c r="M1303" s="188" t="s">
        <v>2615</v>
      </c>
      <c r="N1303" s="188"/>
      <c r="O1303" s="190"/>
    </row>
    <row r="1304" spans="1:15" s="174" customFormat="1">
      <c r="A1304" s="187" t="s">
        <v>4553</v>
      </c>
      <c r="B1304" s="188" t="s">
        <v>4554</v>
      </c>
      <c r="C1304" s="189">
        <v>1</v>
      </c>
      <c r="D1304" s="189"/>
      <c r="E1304" s="189"/>
      <c r="F1304" s="189"/>
      <c r="G1304" s="189"/>
      <c r="H1304" s="189"/>
      <c r="I1304" s="189">
        <v>1</v>
      </c>
      <c r="J1304" s="189"/>
      <c r="K1304" s="189">
        <f t="shared" si="20"/>
        <v>2</v>
      </c>
      <c r="L1304" s="188" t="s">
        <v>4546</v>
      </c>
      <c r="M1304" s="188" t="s">
        <v>816</v>
      </c>
      <c r="N1304" s="188"/>
      <c r="O1304" s="190"/>
    </row>
    <row r="1305" spans="1:15" s="174" customFormat="1">
      <c r="A1305" s="187" t="s">
        <v>4555</v>
      </c>
      <c r="B1305" s="188" t="s">
        <v>4556</v>
      </c>
      <c r="C1305" s="189">
        <v>1</v>
      </c>
      <c r="D1305" s="189"/>
      <c r="E1305" s="189"/>
      <c r="F1305" s="189"/>
      <c r="G1305" s="189">
        <v>1</v>
      </c>
      <c r="H1305" s="189"/>
      <c r="I1305" s="189"/>
      <c r="J1305" s="189"/>
      <c r="K1305" s="189">
        <f t="shared" si="20"/>
        <v>2</v>
      </c>
      <c r="L1305" s="188" t="s">
        <v>4546</v>
      </c>
      <c r="M1305" s="188" t="s">
        <v>847</v>
      </c>
      <c r="N1305" s="188"/>
      <c r="O1305" s="190"/>
    </row>
    <row r="1306" spans="1:15" s="174" customFormat="1">
      <c r="A1306" s="187" t="s">
        <v>4557</v>
      </c>
      <c r="B1306" s="188" t="s">
        <v>4558</v>
      </c>
      <c r="C1306" s="189">
        <v>1</v>
      </c>
      <c r="D1306" s="189"/>
      <c r="E1306" s="189"/>
      <c r="F1306" s="189"/>
      <c r="G1306" s="189"/>
      <c r="H1306" s="189"/>
      <c r="I1306" s="189"/>
      <c r="J1306" s="189"/>
      <c r="K1306" s="189">
        <f t="shared" si="20"/>
        <v>1</v>
      </c>
      <c r="L1306" s="188" t="s">
        <v>4546</v>
      </c>
      <c r="M1306" s="188" t="s">
        <v>1981</v>
      </c>
      <c r="N1306" s="188"/>
      <c r="O1306" s="190"/>
    </row>
    <row r="1307" spans="1:15" s="174" customFormat="1">
      <c r="A1307" s="187" t="s">
        <v>4559</v>
      </c>
      <c r="B1307" s="188" t="s">
        <v>4560</v>
      </c>
      <c r="C1307" s="189"/>
      <c r="D1307" s="189"/>
      <c r="E1307" s="189"/>
      <c r="F1307" s="189"/>
      <c r="G1307" s="189"/>
      <c r="H1307" s="189"/>
      <c r="I1307" s="189"/>
      <c r="J1307" s="189">
        <v>1</v>
      </c>
      <c r="K1307" s="189">
        <f t="shared" si="20"/>
        <v>1</v>
      </c>
      <c r="L1307" s="188" t="s">
        <v>4546</v>
      </c>
      <c r="M1307" s="188" t="s">
        <v>816</v>
      </c>
      <c r="N1307" s="188"/>
      <c r="O1307" s="190"/>
    </row>
    <row r="1308" spans="1:15" s="174" customFormat="1">
      <c r="A1308" s="187" t="s">
        <v>4561</v>
      </c>
      <c r="B1308" s="188" t="s">
        <v>4562</v>
      </c>
      <c r="C1308" s="189"/>
      <c r="D1308" s="189"/>
      <c r="E1308" s="189"/>
      <c r="F1308" s="189"/>
      <c r="G1308" s="189">
        <v>1</v>
      </c>
      <c r="H1308" s="189"/>
      <c r="I1308" s="189"/>
      <c r="J1308" s="189">
        <v>1</v>
      </c>
      <c r="K1308" s="189">
        <f t="shared" si="20"/>
        <v>2</v>
      </c>
      <c r="L1308" s="188" t="s">
        <v>4546</v>
      </c>
      <c r="M1308" s="188" t="s">
        <v>833</v>
      </c>
      <c r="N1308" s="188" t="s">
        <v>1168</v>
      </c>
      <c r="O1308" s="190"/>
    </row>
    <row r="1309" spans="1:15" s="174" customFormat="1">
      <c r="A1309" s="187" t="s">
        <v>4563</v>
      </c>
      <c r="B1309" s="188" t="s">
        <v>4564</v>
      </c>
      <c r="C1309" s="189"/>
      <c r="D1309" s="189"/>
      <c r="E1309" s="189"/>
      <c r="F1309" s="189"/>
      <c r="G1309" s="189"/>
      <c r="H1309" s="189"/>
      <c r="I1309" s="189">
        <v>1</v>
      </c>
      <c r="J1309" s="189"/>
      <c r="K1309" s="189">
        <f t="shared" si="20"/>
        <v>1</v>
      </c>
      <c r="L1309" s="188" t="s">
        <v>4546</v>
      </c>
      <c r="M1309" s="188" t="s">
        <v>1657</v>
      </c>
      <c r="N1309" s="188"/>
      <c r="O1309" s="190"/>
    </row>
    <row r="1310" spans="1:15" s="174" customFormat="1">
      <c r="A1310" s="187" t="s">
        <v>4565</v>
      </c>
      <c r="B1310" s="188" t="s">
        <v>4566</v>
      </c>
      <c r="C1310" s="189"/>
      <c r="D1310" s="189">
        <v>1</v>
      </c>
      <c r="E1310" s="189"/>
      <c r="F1310" s="189">
        <v>1</v>
      </c>
      <c r="G1310" s="189">
        <v>1</v>
      </c>
      <c r="H1310" s="189"/>
      <c r="I1310" s="189"/>
      <c r="J1310" s="189">
        <v>1</v>
      </c>
      <c r="K1310" s="189">
        <f t="shared" si="20"/>
        <v>4</v>
      </c>
      <c r="L1310" s="188" t="s">
        <v>4546</v>
      </c>
      <c r="M1310" s="188" t="s">
        <v>816</v>
      </c>
      <c r="N1310" s="188"/>
      <c r="O1310" s="190"/>
    </row>
    <row r="1311" spans="1:15" s="174" customFormat="1">
      <c r="A1311" s="187" t="s">
        <v>4567</v>
      </c>
      <c r="B1311" s="188" t="s">
        <v>4568</v>
      </c>
      <c r="C1311" s="189"/>
      <c r="D1311" s="189"/>
      <c r="E1311" s="189"/>
      <c r="F1311" s="189"/>
      <c r="G1311" s="189"/>
      <c r="H1311" s="189"/>
      <c r="I1311" s="189">
        <v>1</v>
      </c>
      <c r="J1311" s="189"/>
      <c r="K1311" s="189">
        <f t="shared" si="20"/>
        <v>1</v>
      </c>
      <c r="L1311" s="188" t="s">
        <v>4546</v>
      </c>
      <c r="M1311" s="188" t="s">
        <v>847</v>
      </c>
      <c r="N1311" s="188"/>
      <c r="O1311" s="190"/>
    </row>
    <row r="1312" spans="1:15" s="174" customFormat="1">
      <c r="A1312" s="187" t="s">
        <v>4569</v>
      </c>
      <c r="B1312" s="188" t="s">
        <v>4570</v>
      </c>
      <c r="C1312" s="189">
        <v>1</v>
      </c>
      <c r="D1312" s="189">
        <v>1</v>
      </c>
      <c r="E1312" s="189"/>
      <c r="F1312" s="189"/>
      <c r="G1312" s="189"/>
      <c r="H1312" s="189"/>
      <c r="I1312" s="189"/>
      <c r="J1312" s="189"/>
      <c r="K1312" s="189">
        <f t="shared" si="20"/>
        <v>2</v>
      </c>
      <c r="L1312" s="188" t="s">
        <v>4546</v>
      </c>
      <c r="M1312" s="188" t="s">
        <v>2387</v>
      </c>
      <c r="N1312" s="188"/>
      <c r="O1312" s="190"/>
    </row>
    <row r="1313" spans="1:15" s="174" customFormat="1">
      <c r="A1313" s="187" t="s">
        <v>4571</v>
      </c>
      <c r="B1313" s="188" t="s">
        <v>4572</v>
      </c>
      <c r="C1313" s="189"/>
      <c r="D1313" s="189"/>
      <c r="E1313" s="189"/>
      <c r="F1313" s="189"/>
      <c r="G1313" s="189"/>
      <c r="H1313" s="189"/>
      <c r="I1313" s="189"/>
      <c r="J1313" s="189">
        <v>1</v>
      </c>
      <c r="K1313" s="189">
        <f t="shared" si="20"/>
        <v>1</v>
      </c>
      <c r="L1313" s="188" t="s">
        <v>4546</v>
      </c>
      <c r="M1313" s="188" t="s">
        <v>816</v>
      </c>
      <c r="N1313" s="188"/>
      <c r="O1313" s="190"/>
    </row>
    <row r="1314" spans="1:15" s="174" customFormat="1">
      <c r="A1314" s="187" t="s">
        <v>4573</v>
      </c>
      <c r="B1314" s="188" t="s">
        <v>4574</v>
      </c>
      <c r="C1314" s="189"/>
      <c r="D1314" s="189"/>
      <c r="E1314" s="189"/>
      <c r="F1314" s="189"/>
      <c r="G1314" s="189"/>
      <c r="H1314" s="189"/>
      <c r="I1314" s="189">
        <v>1</v>
      </c>
      <c r="J1314" s="189"/>
      <c r="K1314" s="189">
        <f t="shared" si="20"/>
        <v>1</v>
      </c>
      <c r="L1314" s="188" t="s">
        <v>4546</v>
      </c>
      <c r="M1314" s="188" t="s">
        <v>861</v>
      </c>
      <c r="N1314" s="188"/>
      <c r="O1314" s="190"/>
    </row>
    <row r="1315" spans="1:15" s="174" customFormat="1">
      <c r="A1315" s="187" t="s">
        <v>4575</v>
      </c>
      <c r="B1315" s="188" t="s">
        <v>4576</v>
      </c>
      <c r="C1315" s="189"/>
      <c r="D1315" s="189"/>
      <c r="E1315" s="189"/>
      <c r="F1315" s="189"/>
      <c r="G1315" s="189">
        <v>1</v>
      </c>
      <c r="H1315" s="189"/>
      <c r="I1315" s="189">
        <v>1</v>
      </c>
      <c r="J1315" s="189"/>
      <c r="K1315" s="189">
        <f t="shared" si="20"/>
        <v>2</v>
      </c>
      <c r="L1315" s="188" t="s">
        <v>4546</v>
      </c>
      <c r="M1315" s="188" t="s">
        <v>816</v>
      </c>
      <c r="N1315" s="188"/>
      <c r="O1315" s="190"/>
    </row>
    <row r="1316" spans="1:15" s="174" customFormat="1">
      <c r="A1316" s="187" t="s">
        <v>4577</v>
      </c>
      <c r="B1316" s="188" t="s">
        <v>4578</v>
      </c>
      <c r="C1316" s="189"/>
      <c r="D1316" s="189"/>
      <c r="E1316" s="189"/>
      <c r="F1316" s="189"/>
      <c r="G1316" s="189"/>
      <c r="H1316" s="189">
        <v>1</v>
      </c>
      <c r="I1316" s="189">
        <v>1</v>
      </c>
      <c r="J1316" s="189"/>
      <c r="K1316" s="189">
        <f t="shared" si="20"/>
        <v>2</v>
      </c>
      <c r="L1316" s="188" t="s">
        <v>4546</v>
      </c>
      <c r="M1316" s="188" t="s">
        <v>847</v>
      </c>
      <c r="N1316" s="188"/>
      <c r="O1316" s="190"/>
    </row>
    <row r="1317" spans="1:15" s="174" customFormat="1">
      <c r="A1317" s="187" t="s">
        <v>4579</v>
      </c>
      <c r="B1317" s="188" t="s">
        <v>4580</v>
      </c>
      <c r="C1317" s="189"/>
      <c r="D1317" s="189"/>
      <c r="E1317" s="189"/>
      <c r="F1317" s="189"/>
      <c r="G1317" s="189"/>
      <c r="H1317" s="189">
        <v>1</v>
      </c>
      <c r="I1317" s="189">
        <v>1</v>
      </c>
      <c r="J1317" s="189"/>
      <c r="K1317" s="189">
        <f t="shared" si="20"/>
        <v>2</v>
      </c>
      <c r="L1317" s="188" t="s">
        <v>4546</v>
      </c>
      <c r="M1317" s="188" t="s">
        <v>1981</v>
      </c>
      <c r="N1317" s="188"/>
      <c r="O1317" s="190"/>
    </row>
    <row r="1318" spans="1:15" s="174" customFormat="1">
      <c r="A1318" s="187" t="s">
        <v>4581</v>
      </c>
      <c r="B1318" s="188" t="s">
        <v>4582</v>
      </c>
      <c r="C1318" s="189"/>
      <c r="D1318" s="189"/>
      <c r="E1318" s="189"/>
      <c r="F1318" s="189"/>
      <c r="G1318" s="189"/>
      <c r="H1318" s="189"/>
      <c r="I1318" s="189">
        <v>1</v>
      </c>
      <c r="J1318" s="189"/>
      <c r="K1318" s="189">
        <f t="shared" si="20"/>
        <v>1</v>
      </c>
      <c r="L1318" s="188" t="s">
        <v>4546</v>
      </c>
      <c r="M1318" s="188" t="s">
        <v>861</v>
      </c>
      <c r="N1318" s="188"/>
      <c r="O1318" s="190"/>
    </row>
    <row r="1319" spans="1:15" s="174" customFormat="1">
      <c r="A1319" s="187" t="s">
        <v>4583</v>
      </c>
      <c r="B1319" s="188"/>
      <c r="C1319" s="189">
        <v>1</v>
      </c>
      <c r="D1319" s="189"/>
      <c r="E1319" s="189"/>
      <c r="F1319" s="189"/>
      <c r="G1319" s="189"/>
      <c r="H1319" s="189"/>
      <c r="I1319" s="189"/>
      <c r="J1319" s="189">
        <v>1</v>
      </c>
      <c r="K1319" s="189">
        <f t="shared" si="20"/>
        <v>2</v>
      </c>
      <c r="L1319" s="188" t="s">
        <v>4546</v>
      </c>
      <c r="M1319" s="188" t="s">
        <v>890</v>
      </c>
      <c r="N1319" s="188"/>
      <c r="O1319" s="190"/>
    </row>
    <row r="1320" spans="1:15" s="174" customFormat="1">
      <c r="A1320" s="187" t="s">
        <v>4584</v>
      </c>
      <c r="B1320" s="188" t="s">
        <v>4585</v>
      </c>
      <c r="C1320" s="189"/>
      <c r="D1320" s="189"/>
      <c r="E1320" s="189"/>
      <c r="F1320" s="189"/>
      <c r="G1320" s="189"/>
      <c r="H1320" s="189"/>
      <c r="I1320" s="189">
        <v>1</v>
      </c>
      <c r="J1320" s="189"/>
      <c r="K1320" s="189">
        <f t="shared" si="20"/>
        <v>1</v>
      </c>
      <c r="L1320" s="188" t="s">
        <v>155</v>
      </c>
      <c r="M1320" s="188" t="s">
        <v>2676</v>
      </c>
      <c r="N1320" s="188"/>
      <c r="O1320" s="190"/>
    </row>
    <row r="1321" spans="1:15" s="174" customFormat="1">
      <c r="A1321" s="187" t="s">
        <v>4586</v>
      </c>
      <c r="B1321" s="188" t="s">
        <v>4587</v>
      </c>
      <c r="C1321" s="189"/>
      <c r="D1321" s="189"/>
      <c r="E1321" s="189"/>
      <c r="F1321" s="189"/>
      <c r="G1321" s="189"/>
      <c r="H1321" s="189">
        <v>1</v>
      </c>
      <c r="I1321" s="189">
        <v>1</v>
      </c>
      <c r="J1321" s="189"/>
      <c r="K1321" s="189">
        <f t="shared" si="20"/>
        <v>2</v>
      </c>
      <c r="L1321" s="188" t="s">
        <v>155</v>
      </c>
      <c r="M1321" s="188" t="s">
        <v>816</v>
      </c>
      <c r="N1321" s="188"/>
      <c r="O1321" s="190"/>
    </row>
    <row r="1322" spans="1:15" s="174" customFormat="1">
      <c r="A1322" s="187" t="s">
        <v>4588</v>
      </c>
      <c r="B1322" s="188" t="s">
        <v>4589</v>
      </c>
      <c r="C1322" s="189"/>
      <c r="D1322" s="189"/>
      <c r="E1322" s="189">
        <v>1</v>
      </c>
      <c r="F1322" s="189"/>
      <c r="G1322" s="189"/>
      <c r="H1322" s="189"/>
      <c r="I1322" s="189"/>
      <c r="J1322" s="189"/>
      <c r="K1322" s="189">
        <f t="shared" si="20"/>
        <v>1</v>
      </c>
      <c r="L1322" s="188" t="s">
        <v>155</v>
      </c>
      <c r="M1322" s="188" t="s">
        <v>1981</v>
      </c>
      <c r="N1322" s="188"/>
      <c r="O1322" s="190"/>
    </row>
    <row r="1323" spans="1:15" s="174" customFormat="1">
      <c r="A1323" s="187" t="s">
        <v>4590</v>
      </c>
      <c r="B1323" s="188" t="s">
        <v>4591</v>
      </c>
      <c r="C1323" s="189">
        <v>1</v>
      </c>
      <c r="D1323" s="189"/>
      <c r="E1323" s="189">
        <v>1</v>
      </c>
      <c r="F1323" s="189"/>
      <c r="G1323" s="189"/>
      <c r="H1323" s="189"/>
      <c r="I1323" s="189"/>
      <c r="J1323" s="189"/>
      <c r="K1323" s="189">
        <f t="shared" si="20"/>
        <v>2</v>
      </c>
      <c r="L1323" s="188" t="s">
        <v>155</v>
      </c>
      <c r="M1323" s="188" t="s">
        <v>823</v>
      </c>
      <c r="N1323" s="188"/>
      <c r="O1323" s="190"/>
    </row>
    <row r="1324" spans="1:15" s="174" customFormat="1">
      <c r="A1324" s="187" t="s">
        <v>4592</v>
      </c>
      <c r="B1324" s="188" t="s">
        <v>4593</v>
      </c>
      <c r="C1324" s="189"/>
      <c r="D1324" s="189"/>
      <c r="E1324" s="189">
        <v>1</v>
      </c>
      <c r="F1324" s="189"/>
      <c r="G1324" s="189"/>
      <c r="H1324" s="189"/>
      <c r="I1324" s="189"/>
      <c r="J1324" s="189"/>
      <c r="K1324" s="189">
        <f t="shared" si="20"/>
        <v>1</v>
      </c>
      <c r="L1324" s="188" t="s">
        <v>106</v>
      </c>
      <c r="M1324" s="188" t="s">
        <v>844</v>
      </c>
      <c r="N1324" s="188"/>
      <c r="O1324" s="190"/>
    </row>
    <row r="1325" spans="1:15" s="174" customFormat="1">
      <c r="A1325" s="187" t="s">
        <v>4594</v>
      </c>
      <c r="B1325" s="188" t="s">
        <v>4595</v>
      </c>
      <c r="C1325" s="189">
        <v>1</v>
      </c>
      <c r="D1325" s="189">
        <v>1</v>
      </c>
      <c r="E1325" s="189"/>
      <c r="F1325" s="189"/>
      <c r="G1325" s="189"/>
      <c r="H1325" s="189"/>
      <c r="I1325" s="189"/>
      <c r="J1325" s="189"/>
      <c r="K1325" s="189">
        <f t="shared" si="20"/>
        <v>2</v>
      </c>
      <c r="L1325" s="188" t="s">
        <v>106</v>
      </c>
      <c r="M1325" s="188" t="s">
        <v>847</v>
      </c>
      <c r="N1325" s="188"/>
      <c r="O1325" s="190"/>
    </row>
    <row r="1326" spans="1:15" s="174" customFormat="1">
      <c r="A1326" s="187" t="s">
        <v>4596</v>
      </c>
      <c r="B1326" s="188" t="s">
        <v>4597</v>
      </c>
      <c r="C1326" s="189">
        <v>1</v>
      </c>
      <c r="D1326" s="189"/>
      <c r="E1326" s="189"/>
      <c r="F1326" s="189"/>
      <c r="G1326" s="189"/>
      <c r="H1326" s="189"/>
      <c r="I1326" s="189"/>
      <c r="J1326" s="189"/>
      <c r="K1326" s="189">
        <f t="shared" si="20"/>
        <v>1</v>
      </c>
      <c r="L1326" s="188" t="s">
        <v>106</v>
      </c>
      <c r="M1326" s="188" t="s">
        <v>816</v>
      </c>
      <c r="N1326" s="188"/>
      <c r="O1326" s="190"/>
    </row>
    <row r="1327" spans="1:15" s="174" customFormat="1">
      <c r="A1327" s="187" t="s">
        <v>4598</v>
      </c>
      <c r="B1327" s="188" t="s">
        <v>4599</v>
      </c>
      <c r="C1327" s="189">
        <v>1</v>
      </c>
      <c r="D1327" s="189"/>
      <c r="E1327" s="189"/>
      <c r="F1327" s="189"/>
      <c r="G1327" s="189"/>
      <c r="H1327" s="189"/>
      <c r="I1327" s="189"/>
      <c r="J1327" s="189"/>
      <c r="K1327" s="189">
        <f t="shared" si="20"/>
        <v>1</v>
      </c>
      <c r="L1327" s="188" t="s">
        <v>106</v>
      </c>
      <c r="M1327" s="188" t="s">
        <v>847</v>
      </c>
      <c r="N1327" s="188"/>
      <c r="O1327" s="190"/>
    </row>
    <row r="1328" spans="1:15" s="174" customFormat="1">
      <c r="A1328" s="187" t="s">
        <v>4600</v>
      </c>
      <c r="B1328" s="188" t="s">
        <v>4601</v>
      </c>
      <c r="C1328" s="189"/>
      <c r="D1328" s="189"/>
      <c r="E1328" s="189"/>
      <c r="F1328" s="189"/>
      <c r="G1328" s="189"/>
      <c r="H1328" s="189"/>
      <c r="I1328" s="189"/>
      <c r="J1328" s="189">
        <v>1</v>
      </c>
      <c r="K1328" s="189">
        <f t="shared" si="20"/>
        <v>1</v>
      </c>
      <c r="L1328" s="188" t="s">
        <v>617</v>
      </c>
      <c r="M1328" s="188" t="s">
        <v>4602</v>
      </c>
      <c r="N1328" s="188"/>
      <c r="O1328" s="190"/>
    </row>
    <row r="1329" spans="1:15" s="174" customFormat="1">
      <c r="A1329" s="187" t="s">
        <v>4603</v>
      </c>
      <c r="B1329" s="188" t="s">
        <v>4604</v>
      </c>
      <c r="C1329" s="189"/>
      <c r="D1329" s="189"/>
      <c r="E1329" s="189">
        <v>1</v>
      </c>
      <c r="F1329" s="189"/>
      <c r="G1329" s="189">
        <v>1</v>
      </c>
      <c r="H1329" s="189"/>
      <c r="I1329" s="189"/>
      <c r="J1329" s="189"/>
      <c r="K1329" s="189">
        <f t="shared" si="20"/>
        <v>2</v>
      </c>
      <c r="L1329" s="188" t="s">
        <v>617</v>
      </c>
      <c r="M1329" s="188" t="s">
        <v>1182</v>
      </c>
      <c r="N1329" s="188"/>
      <c r="O1329" s="190"/>
    </row>
    <row r="1330" spans="1:15" s="174" customFormat="1">
      <c r="A1330" s="187" t="s">
        <v>4605</v>
      </c>
      <c r="B1330" s="188" t="s">
        <v>4606</v>
      </c>
      <c r="C1330" s="189">
        <v>1</v>
      </c>
      <c r="D1330" s="189"/>
      <c r="E1330" s="189"/>
      <c r="F1330" s="189"/>
      <c r="G1330" s="189"/>
      <c r="H1330" s="189"/>
      <c r="I1330" s="189">
        <v>1</v>
      </c>
      <c r="J1330" s="189"/>
      <c r="K1330" s="189">
        <f t="shared" si="20"/>
        <v>2</v>
      </c>
      <c r="L1330" s="188" t="s">
        <v>617</v>
      </c>
      <c r="M1330" s="188" t="s">
        <v>823</v>
      </c>
      <c r="N1330" s="188"/>
      <c r="O1330" s="190"/>
    </row>
    <row r="1331" spans="1:15" s="174" customFormat="1">
      <c r="A1331" s="187" t="s">
        <v>4607</v>
      </c>
      <c r="B1331" s="188" t="s">
        <v>4608</v>
      </c>
      <c r="C1331" s="189">
        <v>1</v>
      </c>
      <c r="D1331" s="189">
        <v>1</v>
      </c>
      <c r="E1331" s="189"/>
      <c r="F1331" s="189">
        <v>1</v>
      </c>
      <c r="G1331" s="189"/>
      <c r="H1331" s="189"/>
      <c r="I1331" s="189"/>
      <c r="J1331" s="189"/>
      <c r="K1331" s="189">
        <f t="shared" si="20"/>
        <v>3</v>
      </c>
      <c r="L1331" s="188" t="s">
        <v>617</v>
      </c>
      <c r="M1331" s="188" t="s">
        <v>816</v>
      </c>
      <c r="N1331" s="188"/>
      <c r="O1331" s="190"/>
    </row>
    <row r="1332" spans="1:15" s="174" customFormat="1">
      <c r="A1332" s="187" t="s">
        <v>4609</v>
      </c>
      <c r="B1332" s="188" t="s">
        <v>4610</v>
      </c>
      <c r="C1332" s="189">
        <v>1</v>
      </c>
      <c r="D1332" s="189"/>
      <c r="E1332" s="189"/>
      <c r="F1332" s="189"/>
      <c r="G1332" s="189"/>
      <c r="H1332" s="189"/>
      <c r="I1332" s="189"/>
      <c r="J1332" s="189"/>
      <c r="K1332" s="189">
        <f t="shared" si="20"/>
        <v>1</v>
      </c>
      <c r="L1332" s="188" t="s">
        <v>617</v>
      </c>
      <c r="M1332" s="188" t="s">
        <v>816</v>
      </c>
      <c r="N1332" s="188"/>
      <c r="O1332" s="190"/>
    </row>
    <row r="1333" spans="1:15" s="174" customFormat="1">
      <c r="A1333" s="187" t="s">
        <v>4611</v>
      </c>
      <c r="B1333" s="188" t="s">
        <v>4612</v>
      </c>
      <c r="C1333" s="189">
        <v>1</v>
      </c>
      <c r="D1333" s="189"/>
      <c r="E1333" s="189"/>
      <c r="F1333" s="189"/>
      <c r="G1333" s="189"/>
      <c r="H1333" s="189"/>
      <c r="I1333" s="189">
        <v>1</v>
      </c>
      <c r="J1333" s="189"/>
      <c r="K1333" s="189">
        <f t="shared" si="20"/>
        <v>2</v>
      </c>
      <c r="L1333" s="188" t="s">
        <v>617</v>
      </c>
      <c r="M1333" s="188" t="s">
        <v>885</v>
      </c>
      <c r="N1333" s="188"/>
      <c r="O1333" s="190"/>
    </row>
    <row r="1334" spans="1:15" s="174" customFormat="1">
      <c r="A1334" s="187" t="s">
        <v>4613</v>
      </c>
      <c r="B1334" s="188" t="s">
        <v>4614</v>
      </c>
      <c r="C1334" s="189">
        <v>1</v>
      </c>
      <c r="D1334" s="189"/>
      <c r="E1334" s="189"/>
      <c r="F1334" s="189"/>
      <c r="G1334" s="189"/>
      <c r="H1334" s="189"/>
      <c r="I1334" s="189"/>
      <c r="J1334" s="189"/>
      <c r="K1334" s="189">
        <f t="shared" si="20"/>
        <v>1</v>
      </c>
      <c r="L1334" s="188" t="s">
        <v>617</v>
      </c>
      <c r="M1334" s="188" t="s">
        <v>847</v>
      </c>
      <c r="N1334" s="188"/>
      <c r="O1334" s="190"/>
    </row>
    <row r="1335" spans="1:15" s="174" customFormat="1">
      <c r="A1335" s="187" t="s">
        <v>4615</v>
      </c>
      <c r="B1335" s="188" t="s">
        <v>4616</v>
      </c>
      <c r="C1335" s="189">
        <v>1</v>
      </c>
      <c r="D1335" s="189"/>
      <c r="E1335" s="189"/>
      <c r="F1335" s="189"/>
      <c r="G1335" s="189"/>
      <c r="H1335" s="189"/>
      <c r="I1335" s="189"/>
      <c r="J1335" s="189"/>
      <c r="K1335" s="189">
        <f t="shared" si="20"/>
        <v>1</v>
      </c>
      <c r="L1335" s="188" t="s">
        <v>617</v>
      </c>
      <c r="M1335" s="188" t="s">
        <v>847</v>
      </c>
      <c r="N1335" s="188"/>
      <c r="O1335" s="190"/>
    </row>
    <row r="1336" spans="1:15" s="174" customFormat="1">
      <c r="A1336" s="187" t="s">
        <v>4617</v>
      </c>
      <c r="B1336" s="188" t="s">
        <v>4618</v>
      </c>
      <c r="C1336" s="189">
        <v>1</v>
      </c>
      <c r="D1336" s="189">
        <v>1</v>
      </c>
      <c r="E1336" s="189"/>
      <c r="F1336" s="189">
        <v>1</v>
      </c>
      <c r="G1336" s="189"/>
      <c r="H1336" s="189"/>
      <c r="I1336" s="189"/>
      <c r="J1336" s="189"/>
      <c r="K1336" s="189">
        <f t="shared" si="20"/>
        <v>3</v>
      </c>
      <c r="L1336" s="188" t="s">
        <v>617</v>
      </c>
      <c r="M1336" s="188" t="s">
        <v>816</v>
      </c>
      <c r="N1336" s="188"/>
      <c r="O1336" s="190"/>
    </row>
    <row r="1337" spans="1:15" s="174" customFormat="1">
      <c r="A1337" s="187" t="s">
        <v>4619</v>
      </c>
      <c r="B1337" s="188" t="s">
        <v>4620</v>
      </c>
      <c r="C1337" s="189">
        <v>1</v>
      </c>
      <c r="D1337" s="189"/>
      <c r="E1337" s="189"/>
      <c r="F1337" s="189"/>
      <c r="G1337" s="189"/>
      <c r="H1337" s="189"/>
      <c r="I1337" s="189"/>
      <c r="J1337" s="189"/>
      <c r="K1337" s="189">
        <f t="shared" si="20"/>
        <v>1</v>
      </c>
      <c r="L1337" s="188" t="s">
        <v>617</v>
      </c>
      <c r="M1337" s="188" t="s">
        <v>847</v>
      </c>
      <c r="N1337" s="188"/>
      <c r="O1337" s="190"/>
    </row>
    <row r="1338" spans="1:15" s="174" customFormat="1">
      <c r="A1338" s="187" t="s">
        <v>4621</v>
      </c>
      <c r="B1338" s="188" t="s">
        <v>4622</v>
      </c>
      <c r="C1338" s="189">
        <v>1</v>
      </c>
      <c r="D1338" s="189">
        <v>1</v>
      </c>
      <c r="E1338" s="189">
        <v>1</v>
      </c>
      <c r="F1338" s="189"/>
      <c r="G1338" s="189"/>
      <c r="H1338" s="189"/>
      <c r="I1338" s="189"/>
      <c r="J1338" s="189"/>
      <c r="K1338" s="189">
        <f t="shared" si="20"/>
        <v>3</v>
      </c>
      <c r="L1338" s="188" t="s">
        <v>617</v>
      </c>
      <c r="M1338" s="188" t="s">
        <v>847</v>
      </c>
      <c r="N1338" s="188"/>
      <c r="O1338" s="190"/>
    </row>
    <row r="1339" spans="1:15" s="174" customFormat="1">
      <c r="A1339" s="187" t="s">
        <v>4623</v>
      </c>
      <c r="B1339" s="188" t="s">
        <v>4624</v>
      </c>
      <c r="C1339" s="189">
        <v>1</v>
      </c>
      <c r="D1339" s="189"/>
      <c r="E1339" s="189"/>
      <c r="F1339" s="189"/>
      <c r="G1339" s="189"/>
      <c r="H1339" s="189"/>
      <c r="I1339" s="189"/>
      <c r="J1339" s="189"/>
      <c r="K1339" s="189">
        <f t="shared" si="20"/>
        <v>1</v>
      </c>
      <c r="L1339" s="188" t="s">
        <v>617</v>
      </c>
      <c r="M1339" s="188" t="s">
        <v>847</v>
      </c>
      <c r="N1339" s="188"/>
      <c r="O1339" s="190"/>
    </row>
    <row r="1340" spans="1:15" s="174" customFormat="1">
      <c r="A1340" s="187" t="s">
        <v>4625</v>
      </c>
      <c r="B1340" s="188" t="s">
        <v>4626</v>
      </c>
      <c r="C1340" s="189">
        <v>1</v>
      </c>
      <c r="D1340" s="189"/>
      <c r="E1340" s="189"/>
      <c r="F1340" s="189"/>
      <c r="G1340" s="189"/>
      <c r="H1340" s="189"/>
      <c r="I1340" s="189"/>
      <c r="J1340" s="189"/>
      <c r="K1340" s="189">
        <f t="shared" si="20"/>
        <v>1</v>
      </c>
      <c r="L1340" s="188" t="s">
        <v>617</v>
      </c>
      <c r="M1340" s="188" t="s">
        <v>816</v>
      </c>
      <c r="N1340" s="188"/>
      <c r="O1340" s="190"/>
    </row>
    <row r="1341" spans="1:15" s="174" customFormat="1">
      <c r="A1341" s="187" t="s">
        <v>4627</v>
      </c>
      <c r="B1341" s="188" t="s">
        <v>4628</v>
      </c>
      <c r="C1341" s="189">
        <v>1</v>
      </c>
      <c r="D1341" s="189"/>
      <c r="E1341" s="189"/>
      <c r="F1341" s="189"/>
      <c r="G1341" s="189"/>
      <c r="H1341" s="189"/>
      <c r="I1341" s="189"/>
      <c r="J1341" s="189"/>
      <c r="K1341" s="189">
        <f t="shared" si="20"/>
        <v>1</v>
      </c>
      <c r="L1341" s="188" t="s">
        <v>617</v>
      </c>
      <c r="M1341" s="188" t="s">
        <v>816</v>
      </c>
      <c r="N1341" s="188"/>
      <c r="O1341" s="190"/>
    </row>
    <row r="1342" spans="1:15" s="174" customFormat="1">
      <c r="A1342" s="187" t="s">
        <v>4629</v>
      </c>
      <c r="B1342" s="188" t="s">
        <v>4630</v>
      </c>
      <c r="C1342" s="189">
        <v>1</v>
      </c>
      <c r="D1342" s="189"/>
      <c r="E1342" s="189"/>
      <c r="F1342" s="189"/>
      <c r="G1342" s="189"/>
      <c r="H1342" s="189"/>
      <c r="I1342" s="189"/>
      <c r="J1342" s="189">
        <v>1</v>
      </c>
      <c r="K1342" s="189">
        <f t="shared" si="20"/>
        <v>2</v>
      </c>
      <c r="L1342" s="188" t="s">
        <v>617</v>
      </c>
      <c r="M1342" s="188" t="s">
        <v>3067</v>
      </c>
      <c r="N1342" s="188"/>
      <c r="O1342" s="190"/>
    </row>
    <row r="1343" spans="1:15" s="174" customFormat="1">
      <c r="A1343" s="187" t="s">
        <v>4631</v>
      </c>
      <c r="B1343" s="188" t="s">
        <v>4632</v>
      </c>
      <c r="C1343" s="189">
        <v>1</v>
      </c>
      <c r="D1343" s="189"/>
      <c r="E1343" s="189"/>
      <c r="F1343" s="189"/>
      <c r="G1343" s="189">
        <v>1</v>
      </c>
      <c r="H1343" s="189"/>
      <c r="I1343" s="189"/>
      <c r="J1343" s="189"/>
      <c r="K1343" s="189">
        <f t="shared" si="20"/>
        <v>2</v>
      </c>
      <c r="L1343" s="188" t="s">
        <v>617</v>
      </c>
      <c r="M1343" s="188" t="s">
        <v>823</v>
      </c>
      <c r="N1343" s="188"/>
      <c r="O1343" s="190"/>
    </row>
    <row r="1344" spans="1:15" s="174" customFormat="1">
      <c r="A1344" s="187" t="s">
        <v>4633</v>
      </c>
      <c r="B1344" s="188" t="s">
        <v>4634</v>
      </c>
      <c r="C1344" s="189">
        <v>1</v>
      </c>
      <c r="D1344" s="189"/>
      <c r="E1344" s="189"/>
      <c r="F1344" s="189"/>
      <c r="G1344" s="189"/>
      <c r="H1344" s="189"/>
      <c r="I1344" s="189"/>
      <c r="J1344" s="189"/>
      <c r="K1344" s="189">
        <f t="shared" si="20"/>
        <v>1</v>
      </c>
      <c r="L1344" s="188" t="s">
        <v>617</v>
      </c>
      <c r="M1344" s="188" t="s">
        <v>816</v>
      </c>
      <c r="N1344" s="188"/>
      <c r="O1344" s="190"/>
    </row>
    <row r="1345" spans="1:15" s="174" customFormat="1">
      <c r="A1345" s="187" t="s">
        <v>4635</v>
      </c>
      <c r="B1345" s="188" t="s">
        <v>4636</v>
      </c>
      <c r="C1345" s="189">
        <v>1</v>
      </c>
      <c r="D1345" s="189"/>
      <c r="E1345" s="189">
        <v>1</v>
      </c>
      <c r="F1345" s="189"/>
      <c r="G1345" s="189"/>
      <c r="H1345" s="189"/>
      <c r="I1345" s="189"/>
      <c r="J1345" s="189"/>
      <c r="K1345" s="189">
        <f t="shared" si="20"/>
        <v>2</v>
      </c>
      <c r="L1345" s="188" t="s">
        <v>617</v>
      </c>
      <c r="M1345" s="188" t="s">
        <v>2676</v>
      </c>
      <c r="N1345" s="188"/>
      <c r="O1345" s="190"/>
    </row>
    <row r="1346" spans="1:15" s="174" customFormat="1">
      <c r="A1346" s="187" t="s">
        <v>4637</v>
      </c>
      <c r="B1346" s="188" t="s">
        <v>4638</v>
      </c>
      <c r="C1346" s="189">
        <v>1</v>
      </c>
      <c r="D1346" s="189"/>
      <c r="E1346" s="189"/>
      <c r="F1346" s="189"/>
      <c r="G1346" s="189"/>
      <c r="H1346" s="189"/>
      <c r="I1346" s="189"/>
      <c r="J1346" s="189"/>
      <c r="K1346" s="189">
        <f t="shared" si="20"/>
        <v>1</v>
      </c>
      <c r="L1346" s="188" t="s">
        <v>617</v>
      </c>
      <c r="M1346" s="188" t="s">
        <v>816</v>
      </c>
      <c r="N1346" s="188"/>
      <c r="O1346" s="190"/>
    </row>
    <row r="1347" spans="1:15" s="174" customFormat="1">
      <c r="A1347" s="187" t="s">
        <v>4639</v>
      </c>
      <c r="B1347" s="188" t="s">
        <v>4640</v>
      </c>
      <c r="C1347" s="189">
        <v>1</v>
      </c>
      <c r="D1347" s="189"/>
      <c r="E1347" s="189"/>
      <c r="F1347" s="189"/>
      <c r="G1347" s="189"/>
      <c r="H1347" s="189"/>
      <c r="I1347" s="189"/>
      <c r="J1347" s="189"/>
      <c r="K1347" s="189">
        <f t="shared" si="20"/>
        <v>1</v>
      </c>
      <c r="L1347" s="188" t="s">
        <v>617</v>
      </c>
      <c r="M1347" s="188" t="s">
        <v>847</v>
      </c>
      <c r="N1347" s="188"/>
      <c r="O1347" s="190"/>
    </row>
    <row r="1348" spans="1:15" s="174" customFormat="1">
      <c r="A1348" s="187" t="s">
        <v>4641</v>
      </c>
      <c r="B1348" s="188" t="s">
        <v>4642</v>
      </c>
      <c r="C1348" s="189">
        <v>1</v>
      </c>
      <c r="D1348" s="189"/>
      <c r="E1348" s="189"/>
      <c r="F1348" s="189"/>
      <c r="G1348" s="189"/>
      <c r="H1348" s="189"/>
      <c r="I1348" s="189"/>
      <c r="J1348" s="189"/>
      <c r="K1348" s="189">
        <f t="shared" si="20"/>
        <v>1</v>
      </c>
      <c r="L1348" s="188" t="s">
        <v>617</v>
      </c>
      <c r="M1348" s="188" t="s">
        <v>816</v>
      </c>
      <c r="N1348" s="188"/>
      <c r="O1348" s="190"/>
    </row>
    <row r="1349" spans="1:15" s="174" customFormat="1">
      <c r="A1349" s="187" t="s">
        <v>4643</v>
      </c>
      <c r="B1349" s="188" t="s">
        <v>4644</v>
      </c>
      <c r="C1349" s="189"/>
      <c r="D1349" s="189"/>
      <c r="E1349" s="189">
        <v>1</v>
      </c>
      <c r="F1349" s="189"/>
      <c r="G1349" s="189">
        <v>1</v>
      </c>
      <c r="H1349" s="189"/>
      <c r="I1349" s="189"/>
      <c r="J1349" s="189"/>
      <c r="K1349" s="189">
        <f t="shared" si="20"/>
        <v>2</v>
      </c>
      <c r="L1349" s="188" t="s">
        <v>617</v>
      </c>
      <c r="M1349" s="188" t="s">
        <v>861</v>
      </c>
      <c r="N1349" s="188"/>
      <c r="O1349" s="190"/>
    </row>
    <row r="1350" spans="1:15" s="174" customFormat="1">
      <c r="A1350" s="187" t="s">
        <v>4645</v>
      </c>
      <c r="B1350" s="188" t="s">
        <v>4646</v>
      </c>
      <c r="C1350" s="189"/>
      <c r="D1350" s="189"/>
      <c r="E1350" s="189"/>
      <c r="F1350" s="189"/>
      <c r="G1350" s="189">
        <v>1</v>
      </c>
      <c r="H1350" s="189">
        <v>1</v>
      </c>
      <c r="I1350" s="189"/>
      <c r="J1350" s="189"/>
      <c r="K1350" s="189">
        <f t="shared" si="20"/>
        <v>2</v>
      </c>
      <c r="L1350" s="188" t="s">
        <v>404</v>
      </c>
      <c r="M1350" s="188" t="s">
        <v>823</v>
      </c>
      <c r="N1350" s="188"/>
      <c r="O1350" s="190"/>
    </row>
    <row r="1351" spans="1:15" s="174" customFormat="1">
      <c r="A1351" s="187" t="s">
        <v>4647</v>
      </c>
      <c r="B1351" s="188" t="s">
        <v>4648</v>
      </c>
      <c r="C1351" s="189"/>
      <c r="D1351" s="189"/>
      <c r="E1351" s="189"/>
      <c r="F1351" s="189"/>
      <c r="G1351" s="189"/>
      <c r="H1351" s="189"/>
      <c r="I1351" s="189">
        <v>1</v>
      </c>
      <c r="J1351" s="189"/>
      <c r="K1351" s="189">
        <f t="shared" si="20"/>
        <v>1</v>
      </c>
      <c r="L1351" s="188" t="s">
        <v>404</v>
      </c>
      <c r="M1351" s="188" t="s">
        <v>847</v>
      </c>
      <c r="N1351" s="188"/>
      <c r="O1351" s="190"/>
    </row>
    <row r="1352" spans="1:15" s="174" customFormat="1">
      <c r="A1352" s="187" t="s">
        <v>4649</v>
      </c>
      <c r="B1352" s="188" t="s">
        <v>4650</v>
      </c>
      <c r="C1352" s="189"/>
      <c r="D1352" s="189"/>
      <c r="E1352" s="189"/>
      <c r="F1352" s="189"/>
      <c r="G1352" s="189"/>
      <c r="H1352" s="189"/>
      <c r="I1352" s="189">
        <v>1</v>
      </c>
      <c r="J1352" s="189"/>
      <c r="K1352" s="189">
        <f t="shared" si="20"/>
        <v>1</v>
      </c>
      <c r="L1352" s="188" t="s">
        <v>404</v>
      </c>
      <c r="M1352" s="188" t="s">
        <v>844</v>
      </c>
      <c r="N1352" s="188"/>
      <c r="O1352" s="190"/>
    </row>
    <row r="1353" spans="1:15" s="174" customFormat="1">
      <c r="A1353" s="187" t="s">
        <v>4651</v>
      </c>
      <c r="B1353" s="188" t="s">
        <v>4650</v>
      </c>
      <c r="C1353" s="189">
        <v>1</v>
      </c>
      <c r="D1353" s="189"/>
      <c r="E1353" s="189">
        <v>1</v>
      </c>
      <c r="F1353" s="189"/>
      <c r="G1353" s="189"/>
      <c r="H1353" s="189"/>
      <c r="I1353" s="189"/>
      <c r="J1353" s="189"/>
      <c r="K1353" s="189">
        <f t="shared" ref="K1353:K1416" si="21">SUM(C1353:J1353)</f>
        <v>2</v>
      </c>
      <c r="L1353" s="188" t="s">
        <v>404</v>
      </c>
      <c r="M1353" s="188" t="s">
        <v>1113</v>
      </c>
      <c r="N1353" s="188"/>
      <c r="O1353" s="190"/>
    </row>
    <row r="1354" spans="1:15" s="174" customFormat="1">
      <c r="A1354" s="187" t="s">
        <v>4652</v>
      </c>
      <c r="B1354" s="188" t="s">
        <v>4653</v>
      </c>
      <c r="C1354" s="189"/>
      <c r="D1354" s="189"/>
      <c r="E1354" s="189"/>
      <c r="F1354" s="189"/>
      <c r="G1354" s="189"/>
      <c r="H1354" s="189"/>
      <c r="I1354" s="189">
        <v>1</v>
      </c>
      <c r="J1354" s="189"/>
      <c r="K1354" s="189">
        <f t="shared" si="21"/>
        <v>1</v>
      </c>
      <c r="L1354" s="188" t="s">
        <v>404</v>
      </c>
      <c r="M1354" s="188" t="s">
        <v>844</v>
      </c>
      <c r="N1354" s="188"/>
      <c r="O1354" s="190"/>
    </row>
    <row r="1355" spans="1:15" s="174" customFormat="1">
      <c r="A1355" s="187" t="s">
        <v>4654</v>
      </c>
      <c r="B1355" s="188" t="s">
        <v>4655</v>
      </c>
      <c r="C1355" s="189"/>
      <c r="D1355" s="189"/>
      <c r="E1355" s="189"/>
      <c r="F1355" s="189"/>
      <c r="G1355" s="189"/>
      <c r="H1355" s="189"/>
      <c r="I1355" s="189">
        <v>1</v>
      </c>
      <c r="J1355" s="189"/>
      <c r="K1355" s="189">
        <f t="shared" si="21"/>
        <v>1</v>
      </c>
      <c r="L1355" s="188" t="s">
        <v>1941</v>
      </c>
      <c r="M1355" s="188" t="s">
        <v>861</v>
      </c>
      <c r="N1355" s="188"/>
      <c r="O1355" s="190"/>
    </row>
    <row r="1356" spans="1:15" s="174" customFormat="1">
      <c r="A1356" s="187" t="s">
        <v>4656</v>
      </c>
      <c r="B1356" s="188" t="s">
        <v>4657</v>
      </c>
      <c r="C1356" s="189">
        <v>1</v>
      </c>
      <c r="D1356" s="189"/>
      <c r="E1356" s="189"/>
      <c r="F1356" s="189"/>
      <c r="G1356" s="189"/>
      <c r="H1356" s="189"/>
      <c r="I1356" s="189">
        <v>1</v>
      </c>
      <c r="J1356" s="189"/>
      <c r="K1356" s="189">
        <f t="shared" si="21"/>
        <v>2</v>
      </c>
      <c r="L1356" s="188" t="s">
        <v>1941</v>
      </c>
      <c r="M1356" s="188" t="s">
        <v>844</v>
      </c>
      <c r="N1356" s="188"/>
      <c r="O1356" s="190"/>
    </row>
    <row r="1357" spans="1:15" s="174" customFormat="1">
      <c r="A1357" s="187" t="s">
        <v>4658</v>
      </c>
      <c r="B1357" s="188" t="s">
        <v>4659</v>
      </c>
      <c r="C1357" s="189"/>
      <c r="D1357" s="189">
        <v>1</v>
      </c>
      <c r="E1357" s="189"/>
      <c r="F1357" s="189">
        <v>1</v>
      </c>
      <c r="G1357" s="189"/>
      <c r="H1357" s="189"/>
      <c r="I1357" s="189"/>
      <c r="J1357" s="189"/>
      <c r="K1357" s="189">
        <f t="shared" si="21"/>
        <v>2</v>
      </c>
      <c r="L1357" s="188" t="s">
        <v>1941</v>
      </c>
      <c r="M1357" s="188" t="s">
        <v>816</v>
      </c>
      <c r="N1357" s="188" t="s">
        <v>1168</v>
      </c>
      <c r="O1357" s="190"/>
    </row>
    <row r="1358" spans="1:15" s="174" customFormat="1">
      <c r="A1358" s="187" t="s">
        <v>4660</v>
      </c>
      <c r="B1358" s="188" t="s">
        <v>4661</v>
      </c>
      <c r="C1358" s="189"/>
      <c r="D1358" s="189"/>
      <c r="E1358" s="189"/>
      <c r="F1358" s="189"/>
      <c r="G1358" s="189"/>
      <c r="H1358" s="189"/>
      <c r="I1358" s="189">
        <v>1</v>
      </c>
      <c r="J1358" s="189"/>
      <c r="K1358" s="189">
        <f t="shared" si="21"/>
        <v>1</v>
      </c>
      <c r="L1358" s="188" t="s">
        <v>1941</v>
      </c>
      <c r="M1358" s="188" t="s">
        <v>844</v>
      </c>
      <c r="N1358" s="188"/>
      <c r="O1358" s="190"/>
    </row>
    <row r="1359" spans="1:15" s="174" customFormat="1">
      <c r="A1359" s="187" t="s">
        <v>4662</v>
      </c>
      <c r="B1359" s="188" t="s">
        <v>4663</v>
      </c>
      <c r="C1359" s="189"/>
      <c r="D1359" s="189"/>
      <c r="E1359" s="189"/>
      <c r="F1359" s="189"/>
      <c r="G1359" s="189">
        <v>1</v>
      </c>
      <c r="H1359" s="189"/>
      <c r="I1359" s="189"/>
      <c r="J1359" s="189">
        <v>1</v>
      </c>
      <c r="K1359" s="189">
        <f t="shared" si="21"/>
        <v>2</v>
      </c>
      <c r="L1359" s="188" t="s">
        <v>1941</v>
      </c>
      <c r="M1359" s="188" t="s">
        <v>847</v>
      </c>
      <c r="N1359" s="188"/>
      <c r="O1359" s="190"/>
    </row>
    <row r="1360" spans="1:15" s="174" customFormat="1">
      <c r="A1360" s="187" t="s">
        <v>4664</v>
      </c>
      <c r="B1360" s="188" t="s">
        <v>4665</v>
      </c>
      <c r="C1360" s="189">
        <v>1</v>
      </c>
      <c r="D1360" s="189"/>
      <c r="E1360" s="189"/>
      <c r="F1360" s="189"/>
      <c r="G1360" s="189"/>
      <c r="H1360" s="189"/>
      <c r="I1360" s="189">
        <v>1</v>
      </c>
      <c r="J1360" s="189"/>
      <c r="K1360" s="189">
        <f t="shared" si="21"/>
        <v>2</v>
      </c>
      <c r="L1360" s="188" t="s">
        <v>1941</v>
      </c>
      <c r="M1360" s="188" t="s">
        <v>816</v>
      </c>
      <c r="N1360" s="188"/>
      <c r="O1360" s="190"/>
    </row>
    <row r="1361" spans="1:15" s="174" customFormat="1">
      <c r="A1361" s="187" t="s">
        <v>4666</v>
      </c>
      <c r="B1361" s="188" t="s">
        <v>4667</v>
      </c>
      <c r="C1361" s="189">
        <v>1</v>
      </c>
      <c r="D1361" s="189"/>
      <c r="E1361" s="189"/>
      <c r="F1361" s="189"/>
      <c r="G1361" s="189"/>
      <c r="H1361" s="189"/>
      <c r="I1361" s="189"/>
      <c r="J1361" s="189"/>
      <c r="K1361" s="189">
        <f t="shared" si="21"/>
        <v>1</v>
      </c>
      <c r="L1361" s="188" t="s">
        <v>554</v>
      </c>
      <c r="M1361" s="188" t="s">
        <v>847</v>
      </c>
      <c r="N1361" s="188"/>
      <c r="O1361" s="190"/>
    </row>
    <row r="1362" spans="1:15" s="174" customFormat="1">
      <c r="A1362" s="187" t="s">
        <v>4668</v>
      </c>
      <c r="B1362" s="188" t="s">
        <v>4669</v>
      </c>
      <c r="C1362" s="189">
        <v>1</v>
      </c>
      <c r="D1362" s="189"/>
      <c r="E1362" s="189"/>
      <c r="F1362" s="189"/>
      <c r="G1362" s="189"/>
      <c r="H1362" s="189"/>
      <c r="I1362" s="189"/>
      <c r="J1362" s="189"/>
      <c r="K1362" s="189">
        <f t="shared" si="21"/>
        <v>1</v>
      </c>
      <c r="L1362" s="188" t="s">
        <v>554</v>
      </c>
      <c r="M1362" s="188" t="s">
        <v>847</v>
      </c>
      <c r="N1362" s="188"/>
      <c r="O1362" s="190"/>
    </row>
    <row r="1363" spans="1:15" s="174" customFormat="1">
      <c r="A1363" s="187" t="s">
        <v>4670</v>
      </c>
      <c r="B1363" s="188" t="s">
        <v>4671</v>
      </c>
      <c r="C1363" s="189">
        <v>1</v>
      </c>
      <c r="D1363" s="189"/>
      <c r="E1363" s="189"/>
      <c r="F1363" s="189"/>
      <c r="G1363" s="189"/>
      <c r="H1363" s="189"/>
      <c r="I1363" s="189"/>
      <c r="J1363" s="189"/>
      <c r="K1363" s="189">
        <f t="shared" si="21"/>
        <v>1</v>
      </c>
      <c r="L1363" s="188" t="s">
        <v>554</v>
      </c>
      <c r="M1363" s="188" t="s">
        <v>816</v>
      </c>
      <c r="N1363" s="188"/>
      <c r="O1363" s="190"/>
    </row>
    <row r="1364" spans="1:15" s="174" customFormat="1">
      <c r="A1364" s="187" t="s">
        <v>4672</v>
      </c>
      <c r="B1364" s="188" t="s">
        <v>4673</v>
      </c>
      <c r="C1364" s="189">
        <v>1</v>
      </c>
      <c r="D1364" s="189"/>
      <c r="E1364" s="189"/>
      <c r="F1364" s="189"/>
      <c r="G1364" s="189"/>
      <c r="H1364" s="189"/>
      <c r="I1364" s="189"/>
      <c r="J1364" s="189"/>
      <c r="K1364" s="189">
        <f t="shared" si="21"/>
        <v>1</v>
      </c>
      <c r="L1364" s="188" t="s">
        <v>554</v>
      </c>
      <c r="M1364" s="188" t="s">
        <v>816</v>
      </c>
      <c r="N1364" s="188"/>
      <c r="O1364" s="190"/>
    </row>
    <row r="1365" spans="1:15" s="174" customFormat="1">
      <c r="A1365" s="187" t="s">
        <v>4674</v>
      </c>
      <c r="B1365" s="188" t="s">
        <v>4675</v>
      </c>
      <c r="C1365" s="189">
        <v>1</v>
      </c>
      <c r="D1365" s="189"/>
      <c r="E1365" s="189"/>
      <c r="F1365" s="189"/>
      <c r="G1365" s="189"/>
      <c r="H1365" s="189"/>
      <c r="I1365" s="189">
        <v>1</v>
      </c>
      <c r="J1365" s="189"/>
      <c r="K1365" s="189">
        <f t="shared" si="21"/>
        <v>2</v>
      </c>
      <c r="L1365" s="188" t="s">
        <v>554</v>
      </c>
      <c r="M1365" s="188" t="s">
        <v>1182</v>
      </c>
      <c r="N1365" s="188"/>
      <c r="O1365" s="190"/>
    </row>
    <row r="1366" spans="1:15" s="174" customFormat="1">
      <c r="A1366" s="187" t="s">
        <v>4676</v>
      </c>
      <c r="B1366" s="188" t="s">
        <v>4677</v>
      </c>
      <c r="C1366" s="189">
        <v>1</v>
      </c>
      <c r="D1366" s="189">
        <v>1</v>
      </c>
      <c r="E1366" s="189"/>
      <c r="F1366" s="189"/>
      <c r="G1366" s="189"/>
      <c r="H1366" s="189"/>
      <c r="I1366" s="189"/>
      <c r="J1366" s="189"/>
      <c r="K1366" s="189">
        <f t="shared" si="21"/>
        <v>2</v>
      </c>
      <c r="L1366" s="188" t="s">
        <v>554</v>
      </c>
      <c r="M1366" s="188" t="s">
        <v>1657</v>
      </c>
      <c r="N1366" s="188"/>
      <c r="O1366" s="190"/>
    </row>
    <row r="1367" spans="1:15" s="174" customFormat="1">
      <c r="A1367" s="187" t="s">
        <v>4678</v>
      </c>
      <c r="B1367" s="188" t="s">
        <v>4679</v>
      </c>
      <c r="C1367" s="189">
        <v>1</v>
      </c>
      <c r="D1367" s="189"/>
      <c r="E1367" s="189"/>
      <c r="F1367" s="189"/>
      <c r="G1367" s="189"/>
      <c r="H1367" s="189"/>
      <c r="I1367" s="189"/>
      <c r="J1367" s="189"/>
      <c r="K1367" s="189">
        <f t="shared" si="21"/>
        <v>1</v>
      </c>
      <c r="L1367" s="188" t="s">
        <v>554</v>
      </c>
      <c r="M1367" s="188" t="s">
        <v>816</v>
      </c>
      <c r="N1367" s="188"/>
      <c r="O1367" s="190"/>
    </row>
    <row r="1368" spans="1:15" s="174" customFormat="1">
      <c r="A1368" s="187" t="s">
        <v>4680</v>
      </c>
      <c r="B1368" s="188" t="s">
        <v>4681</v>
      </c>
      <c r="C1368" s="189"/>
      <c r="D1368" s="189"/>
      <c r="E1368" s="189">
        <v>1</v>
      </c>
      <c r="F1368" s="189"/>
      <c r="G1368" s="189"/>
      <c r="H1368" s="189"/>
      <c r="I1368" s="189"/>
      <c r="J1368" s="189"/>
      <c r="K1368" s="189">
        <f t="shared" si="21"/>
        <v>1</v>
      </c>
      <c r="L1368" s="188" t="s">
        <v>408</v>
      </c>
      <c r="M1368" s="188" t="s">
        <v>844</v>
      </c>
      <c r="N1368" s="188"/>
      <c r="O1368" s="190"/>
    </row>
    <row r="1369" spans="1:15" s="174" customFormat="1">
      <c r="A1369" s="187" t="s">
        <v>4682</v>
      </c>
      <c r="B1369" s="188" t="s">
        <v>4683</v>
      </c>
      <c r="C1369" s="189"/>
      <c r="D1369" s="189"/>
      <c r="E1369" s="189"/>
      <c r="F1369" s="189"/>
      <c r="G1369" s="189"/>
      <c r="H1369" s="189"/>
      <c r="I1369" s="189">
        <v>1</v>
      </c>
      <c r="J1369" s="189"/>
      <c r="K1369" s="189">
        <f t="shared" si="21"/>
        <v>1</v>
      </c>
      <c r="L1369" s="188" t="s">
        <v>123</v>
      </c>
      <c r="M1369" s="188" t="s">
        <v>844</v>
      </c>
      <c r="N1369" s="188"/>
      <c r="O1369" s="190"/>
    </row>
    <row r="1370" spans="1:15" s="174" customFormat="1">
      <c r="A1370" s="187" t="s">
        <v>4684</v>
      </c>
      <c r="B1370" s="188" t="s">
        <v>4685</v>
      </c>
      <c r="C1370" s="189">
        <v>1</v>
      </c>
      <c r="D1370" s="189"/>
      <c r="E1370" s="189">
        <v>1</v>
      </c>
      <c r="F1370" s="189"/>
      <c r="G1370" s="189"/>
      <c r="H1370" s="189"/>
      <c r="I1370" s="189"/>
      <c r="J1370" s="189"/>
      <c r="K1370" s="189">
        <f t="shared" si="21"/>
        <v>2</v>
      </c>
      <c r="L1370" s="188" t="s">
        <v>3072</v>
      </c>
      <c r="M1370" s="188" t="s">
        <v>861</v>
      </c>
      <c r="N1370" s="188"/>
      <c r="O1370" s="190"/>
    </row>
    <row r="1371" spans="1:15" s="174" customFormat="1">
      <c r="A1371" s="187" t="s">
        <v>4686</v>
      </c>
      <c r="B1371" s="188" t="s">
        <v>4687</v>
      </c>
      <c r="C1371" s="189">
        <v>1</v>
      </c>
      <c r="D1371" s="189">
        <v>1</v>
      </c>
      <c r="E1371" s="189">
        <v>1</v>
      </c>
      <c r="F1371" s="189"/>
      <c r="G1371" s="189"/>
      <c r="H1371" s="189"/>
      <c r="I1371" s="189"/>
      <c r="J1371" s="189"/>
      <c r="K1371" s="189">
        <f t="shared" si="21"/>
        <v>3</v>
      </c>
      <c r="L1371" s="188" t="s">
        <v>3072</v>
      </c>
      <c r="M1371" s="188" t="s">
        <v>823</v>
      </c>
      <c r="N1371" s="188"/>
      <c r="O1371" s="190"/>
    </row>
    <row r="1372" spans="1:15" s="174" customFormat="1">
      <c r="A1372" s="187" t="s">
        <v>4688</v>
      </c>
      <c r="B1372" s="188" t="s">
        <v>4689</v>
      </c>
      <c r="C1372" s="189">
        <v>1</v>
      </c>
      <c r="D1372" s="189"/>
      <c r="E1372" s="189"/>
      <c r="F1372" s="189"/>
      <c r="G1372" s="189"/>
      <c r="H1372" s="189"/>
      <c r="I1372" s="189"/>
      <c r="J1372" s="189"/>
      <c r="K1372" s="189">
        <f t="shared" si="21"/>
        <v>1</v>
      </c>
      <c r="L1372" s="188" t="s">
        <v>342</v>
      </c>
      <c r="M1372" s="188" t="s">
        <v>847</v>
      </c>
      <c r="N1372" s="188"/>
      <c r="O1372" s="190"/>
    </row>
    <row r="1373" spans="1:15" s="174" customFormat="1">
      <c r="A1373" s="187" t="s">
        <v>4690</v>
      </c>
      <c r="B1373" s="188" t="s">
        <v>4691</v>
      </c>
      <c r="C1373" s="189"/>
      <c r="D1373" s="189"/>
      <c r="E1373" s="189"/>
      <c r="F1373" s="189"/>
      <c r="G1373" s="189"/>
      <c r="H1373" s="189"/>
      <c r="I1373" s="189">
        <v>1</v>
      </c>
      <c r="J1373" s="189"/>
      <c r="K1373" s="189">
        <f t="shared" si="21"/>
        <v>1</v>
      </c>
      <c r="L1373" s="188" t="s">
        <v>110</v>
      </c>
      <c r="M1373" s="188" t="s">
        <v>844</v>
      </c>
      <c r="N1373" s="188"/>
      <c r="O1373" s="190"/>
    </row>
    <row r="1374" spans="1:15" s="174" customFormat="1">
      <c r="A1374" s="187" t="s">
        <v>4692</v>
      </c>
      <c r="B1374" s="188" t="s">
        <v>4693</v>
      </c>
      <c r="C1374" s="189">
        <v>1</v>
      </c>
      <c r="D1374" s="189"/>
      <c r="E1374" s="189">
        <v>1</v>
      </c>
      <c r="F1374" s="189"/>
      <c r="G1374" s="189"/>
      <c r="H1374" s="189"/>
      <c r="I1374" s="189"/>
      <c r="J1374" s="189"/>
      <c r="K1374" s="189">
        <f t="shared" si="21"/>
        <v>2</v>
      </c>
      <c r="L1374" s="188" t="s">
        <v>110</v>
      </c>
      <c r="M1374" s="188" t="s">
        <v>844</v>
      </c>
      <c r="N1374" s="188"/>
      <c r="O1374" s="190"/>
    </row>
    <row r="1375" spans="1:15" s="174" customFormat="1">
      <c r="A1375" s="187" t="s">
        <v>4694</v>
      </c>
      <c r="B1375" s="188" t="s">
        <v>4695</v>
      </c>
      <c r="C1375" s="189"/>
      <c r="D1375" s="189"/>
      <c r="E1375" s="189"/>
      <c r="F1375" s="189"/>
      <c r="G1375" s="189">
        <v>1</v>
      </c>
      <c r="H1375" s="189"/>
      <c r="I1375" s="189">
        <v>1</v>
      </c>
      <c r="J1375" s="189"/>
      <c r="K1375" s="189">
        <f t="shared" si="21"/>
        <v>2</v>
      </c>
      <c r="L1375" s="188" t="s">
        <v>110</v>
      </c>
      <c r="M1375" s="188" t="s">
        <v>844</v>
      </c>
      <c r="N1375" s="188"/>
      <c r="O1375" s="190"/>
    </row>
    <row r="1376" spans="1:15" s="174" customFormat="1">
      <c r="A1376" s="187" t="s">
        <v>4696</v>
      </c>
      <c r="B1376" s="188" t="s">
        <v>4697</v>
      </c>
      <c r="C1376" s="189">
        <v>1</v>
      </c>
      <c r="D1376" s="189"/>
      <c r="E1376" s="189"/>
      <c r="F1376" s="189"/>
      <c r="G1376" s="189"/>
      <c r="H1376" s="189"/>
      <c r="I1376" s="189">
        <v>1</v>
      </c>
      <c r="J1376" s="189"/>
      <c r="K1376" s="189">
        <f t="shared" si="21"/>
        <v>2</v>
      </c>
      <c r="L1376" s="188" t="s">
        <v>110</v>
      </c>
      <c r="M1376" s="188" t="s">
        <v>1409</v>
      </c>
      <c r="N1376" s="188"/>
      <c r="O1376" s="190"/>
    </row>
    <row r="1377" spans="1:15" s="174" customFormat="1">
      <c r="A1377" s="187" t="s">
        <v>4698</v>
      </c>
      <c r="B1377" s="188" t="s">
        <v>4699</v>
      </c>
      <c r="C1377" s="189">
        <v>1</v>
      </c>
      <c r="D1377" s="189"/>
      <c r="E1377" s="189"/>
      <c r="F1377" s="189"/>
      <c r="G1377" s="189"/>
      <c r="H1377" s="189"/>
      <c r="I1377" s="189"/>
      <c r="J1377" s="189"/>
      <c r="K1377" s="189">
        <f t="shared" si="21"/>
        <v>1</v>
      </c>
      <c r="L1377" s="188" t="s">
        <v>420</v>
      </c>
      <c r="M1377" s="188" t="s">
        <v>816</v>
      </c>
      <c r="N1377" s="188"/>
      <c r="O1377" s="190"/>
    </row>
    <row r="1378" spans="1:15" s="174" customFormat="1">
      <c r="A1378" s="187" t="s">
        <v>4700</v>
      </c>
      <c r="B1378" s="188" t="s">
        <v>4701</v>
      </c>
      <c r="C1378" s="189"/>
      <c r="D1378" s="189"/>
      <c r="E1378" s="189"/>
      <c r="F1378" s="189"/>
      <c r="G1378" s="189"/>
      <c r="H1378" s="189"/>
      <c r="I1378" s="189"/>
      <c r="J1378" s="189">
        <v>1</v>
      </c>
      <c r="K1378" s="189">
        <f t="shared" si="21"/>
        <v>1</v>
      </c>
      <c r="L1378" s="188" t="s">
        <v>420</v>
      </c>
      <c r="M1378" s="188" t="s">
        <v>847</v>
      </c>
      <c r="N1378" s="188"/>
      <c r="O1378" s="190"/>
    </row>
    <row r="1379" spans="1:15" s="174" customFormat="1">
      <c r="A1379" s="187" t="s">
        <v>4702</v>
      </c>
      <c r="B1379" s="188" t="s">
        <v>4703</v>
      </c>
      <c r="C1379" s="189"/>
      <c r="D1379" s="189"/>
      <c r="E1379" s="189"/>
      <c r="F1379" s="189">
        <v>1</v>
      </c>
      <c r="G1379" s="189">
        <v>1</v>
      </c>
      <c r="H1379" s="189"/>
      <c r="I1379" s="189"/>
      <c r="J1379" s="189"/>
      <c r="K1379" s="189">
        <f t="shared" si="21"/>
        <v>2</v>
      </c>
      <c r="L1379" s="188" t="s">
        <v>264</v>
      </c>
      <c r="M1379" s="188" t="s">
        <v>816</v>
      </c>
      <c r="N1379" s="188"/>
      <c r="O1379" s="190"/>
    </row>
    <row r="1380" spans="1:15" s="174" customFormat="1">
      <c r="A1380" s="187" t="s">
        <v>4704</v>
      </c>
      <c r="B1380" s="188" t="s">
        <v>4705</v>
      </c>
      <c r="C1380" s="189"/>
      <c r="D1380" s="189"/>
      <c r="E1380" s="189"/>
      <c r="F1380" s="189"/>
      <c r="G1380" s="189"/>
      <c r="H1380" s="189"/>
      <c r="I1380" s="189">
        <v>1</v>
      </c>
      <c r="J1380" s="189"/>
      <c r="K1380" s="189">
        <f t="shared" si="21"/>
        <v>1</v>
      </c>
      <c r="L1380" s="188" t="s">
        <v>264</v>
      </c>
      <c r="M1380" s="188" t="s">
        <v>861</v>
      </c>
      <c r="N1380" s="188"/>
      <c r="O1380" s="190"/>
    </row>
    <row r="1381" spans="1:15" s="174" customFormat="1">
      <c r="A1381" s="187" t="s">
        <v>4706</v>
      </c>
      <c r="B1381" s="188" t="s">
        <v>4707</v>
      </c>
      <c r="C1381" s="189"/>
      <c r="D1381" s="189"/>
      <c r="E1381" s="189"/>
      <c r="F1381" s="189"/>
      <c r="G1381" s="189"/>
      <c r="H1381" s="189">
        <v>1</v>
      </c>
      <c r="I1381" s="189"/>
      <c r="J1381" s="189"/>
      <c r="K1381" s="189">
        <f t="shared" si="21"/>
        <v>1</v>
      </c>
      <c r="L1381" s="188" t="s">
        <v>264</v>
      </c>
      <c r="M1381" s="188" t="s">
        <v>823</v>
      </c>
      <c r="N1381" s="188"/>
      <c r="O1381" s="190"/>
    </row>
    <row r="1382" spans="1:15" s="174" customFormat="1">
      <c r="A1382" s="187" t="s">
        <v>4708</v>
      </c>
      <c r="B1382" s="188" t="s">
        <v>4709</v>
      </c>
      <c r="C1382" s="189"/>
      <c r="D1382" s="189"/>
      <c r="E1382" s="189"/>
      <c r="F1382" s="189"/>
      <c r="G1382" s="189"/>
      <c r="H1382" s="189"/>
      <c r="I1382" s="189">
        <v>1</v>
      </c>
      <c r="J1382" s="189"/>
      <c r="K1382" s="189">
        <f t="shared" si="21"/>
        <v>1</v>
      </c>
      <c r="L1382" s="188" t="s">
        <v>256</v>
      </c>
      <c r="M1382" s="188" t="s">
        <v>2337</v>
      </c>
      <c r="N1382" s="188"/>
      <c r="O1382" s="190"/>
    </row>
    <row r="1383" spans="1:15" s="174" customFormat="1">
      <c r="A1383" s="187" t="s">
        <v>4710</v>
      </c>
      <c r="B1383" s="188" t="s">
        <v>4711</v>
      </c>
      <c r="C1383" s="189"/>
      <c r="D1383" s="189">
        <v>1</v>
      </c>
      <c r="E1383" s="189"/>
      <c r="F1383" s="189"/>
      <c r="G1383" s="189"/>
      <c r="H1383" s="189"/>
      <c r="I1383" s="189"/>
      <c r="J1383" s="189"/>
      <c r="K1383" s="189">
        <f t="shared" si="21"/>
        <v>1</v>
      </c>
      <c r="L1383" s="188" t="s">
        <v>256</v>
      </c>
      <c r="M1383" s="188" t="s">
        <v>816</v>
      </c>
      <c r="N1383" s="188"/>
      <c r="O1383" s="190"/>
    </row>
    <row r="1384" spans="1:15" s="174" customFormat="1">
      <c r="A1384" s="187" t="s">
        <v>4712</v>
      </c>
      <c r="B1384" s="188" t="s">
        <v>4713</v>
      </c>
      <c r="C1384" s="189"/>
      <c r="D1384" s="189">
        <v>1</v>
      </c>
      <c r="E1384" s="189">
        <v>1</v>
      </c>
      <c r="F1384" s="189"/>
      <c r="G1384" s="189"/>
      <c r="H1384" s="189"/>
      <c r="I1384" s="189"/>
      <c r="J1384" s="189"/>
      <c r="K1384" s="189">
        <f t="shared" si="21"/>
        <v>2</v>
      </c>
      <c r="L1384" s="188" t="s">
        <v>587</v>
      </c>
      <c r="M1384" s="188" t="s">
        <v>847</v>
      </c>
      <c r="N1384" s="188"/>
      <c r="O1384" s="190"/>
    </row>
    <row r="1385" spans="1:15" s="174" customFormat="1">
      <c r="A1385" s="187" t="s">
        <v>4714</v>
      </c>
      <c r="B1385" s="188" t="s">
        <v>4715</v>
      </c>
      <c r="C1385" s="189"/>
      <c r="D1385" s="189"/>
      <c r="E1385" s="189"/>
      <c r="F1385" s="189"/>
      <c r="G1385" s="189"/>
      <c r="H1385" s="189"/>
      <c r="I1385" s="189">
        <v>1</v>
      </c>
      <c r="J1385" s="189"/>
      <c r="K1385" s="189">
        <f t="shared" si="21"/>
        <v>1</v>
      </c>
      <c r="L1385" s="188" t="s">
        <v>587</v>
      </c>
      <c r="M1385" s="188" t="s">
        <v>844</v>
      </c>
      <c r="N1385" s="188"/>
      <c r="O1385" s="190"/>
    </row>
    <row r="1386" spans="1:15" s="174" customFormat="1">
      <c r="A1386" s="187" t="s">
        <v>4716</v>
      </c>
      <c r="B1386" s="188" t="s">
        <v>4717</v>
      </c>
      <c r="C1386" s="189"/>
      <c r="D1386" s="189"/>
      <c r="E1386" s="189"/>
      <c r="F1386" s="189"/>
      <c r="G1386" s="189"/>
      <c r="H1386" s="189"/>
      <c r="I1386" s="189">
        <v>1</v>
      </c>
      <c r="J1386" s="189"/>
      <c r="K1386" s="189">
        <f t="shared" si="21"/>
        <v>1</v>
      </c>
      <c r="L1386" s="188" t="s">
        <v>3595</v>
      </c>
      <c r="M1386" s="188" t="s">
        <v>844</v>
      </c>
      <c r="N1386" s="188"/>
      <c r="O1386" s="190"/>
    </row>
    <row r="1387" spans="1:15" s="174" customFormat="1">
      <c r="A1387" s="187" t="s">
        <v>4718</v>
      </c>
      <c r="B1387" s="188" t="s">
        <v>4719</v>
      </c>
      <c r="C1387" s="189"/>
      <c r="D1387" s="189"/>
      <c r="E1387" s="189"/>
      <c r="F1387" s="189"/>
      <c r="G1387" s="189"/>
      <c r="H1387" s="189"/>
      <c r="I1387" s="189">
        <v>1</v>
      </c>
      <c r="J1387" s="189"/>
      <c r="K1387" s="189">
        <f t="shared" si="21"/>
        <v>1</v>
      </c>
      <c r="L1387" s="188" t="s">
        <v>3595</v>
      </c>
      <c r="M1387" s="188" t="s">
        <v>820</v>
      </c>
      <c r="N1387" s="188"/>
      <c r="O1387" s="190"/>
    </row>
    <row r="1388" spans="1:15" s="174" customFormat="1">
      <c r="A1388" s="187" t="s">
        <v>4720</v>
      </c>
      <c r="B1388" s="188" t="s">
        <v>4721</v>
      </c>
      <c r="C1388" s="189"/>
      <c r="D1388" s="189"/>
      <c r="E1388" s="189"/>
      <c r="F1388" s="189"/>
      <c r="G1388" s="189"/>
      <c r="H1388" s="189"/>
      <c r="I1388" s="189">
        <v>1</v>
      </c>
      <c r="J1388" s="189"/>
      <c r="K1388" s="189">
        <f t="shared" si="21"/>
        <v>1</v>
      </c>
      <c r="L1388" s="188" t="s">
        <v>3595</v>
      </c>
      <c r="M1388" s="188" t="s">
        <v>861</v>
      </c>
      <c r="N1388" s="188"/>
      <c r="O1388" s="190"/>
    </row>
    <row r="1389" spans="1:15" s="174" customFormat="1">
      <c r="A1389" s="187" t="s">
        <v>4722</v>
      </c>
      <c r="B1389" s="188" t="s">
        <v>4723</v>
      </c>
      <c r="C1389" s="189">
        <v>1</v>
      </c>
      <c r="D1389" s="189"/>
      <c r="E1389" s="189"/>
      <c r="F1389" s="189"/>
      <c r="G1389" s="189">
        <v>1</v>
      </c>
      <c r="H1389" s="189"/>
      <c r="I1389" s="189">
        <v>1</v>
      </c>
      <c r="J1389" s="189"/>
      <c r="K1389" s="189">
        <f t="shared" si="21"/>
        <v>3</v>
      </c>
      <c r="L1389" s="188" t="s">
        <v>3595</v>
      </c>
      <c r="M1389" s="188" t="s">
        <v>861</v>
      </c>
      <c r="N1389" s="188"/>
      <c r="O1389" s="190"/>
    </row>
    <row r="1390" spans="1:15" s="174" customFormat="1">
      <c r="A1390" s="187" t="s">
        <v>4724</v>
      </c>
      <c r="B1390" s="188" t="s">
        <v>4725</v>
      </c>
      <c r="C1390" s="189">
        <v>1</v>
      </c>
      <c r="D1390" s="189"/>
      <c r="E1390" s="189"/>
      <c r="F1390" s="189"/>
      <c r="G1390" s="189"/>
      <c r="H1390" s="189"/>
      <c r="I1390" s="189"/>
      <c r="J1390" s="189"/>
      <c r="K1390" s="189">
        <f t="shared" si="21"/>
        <v>1</v>
      </c>
      <c r="L1390" s="188" t="s">
        <v>3120</v>
      </c>
      <c r="M1390" s="188" t="s">
        <v>847</v>
      </c>
      <c r="N1390" s="188"/>
      <c r="O1390" s="190"/>
    </row>
    <row r="1391" spans="1:15" s="174" customFormat="1">
      <c r="A1391" s="187" t="s">
        <v>4726</v>
      </c>
      <c r="B1391" s="188" t="s">
        <v>4727</v>
      </c>
      <c r="C1391" s="189">
        <v>1</v>
      </c>
      <c r="D1391" s="189"/>
      <c r="E1391" s="189"/>
      <c r="F1391" s="189"/>
      <c r="G1391" s="189"/>
      <c r="H1391" s="189"/>
      <c r="I1391" s="189"/>
      <c r="J1391" s="189"/>
      <c r="K1391" s="189">
        <f t="shared" si="21"/>
        <v>1</v>
      </c>
      <c r="L1391" s="188" t="s">
        <v>3120</v>
      </c>
      <c r="M1391" s="188" t="s">
        <v>847</v>
      </c>
      <c r="N1391" s="188"/>
      <c r="O1391" s="190"/>
    </row>
    <row r="1392" spans="1:15" s="174" customFormat="1">
      <c r="A1392" s="187" t="s">
        <v>4728</v>
      </c>
      <c r="B1392" s="188" t="s">
        <v>4729</v>
      </c>
      <c r="C1392" s="189">
        <v>1</v>
      </c>
      <c r="D1392" s="189">
        <v>1</v>
      </c>
      <c r="E1392" s="189"/>
      <c r="F1392" s="189"/>
      <c r="G1392" s="189"/>
      <c r="H1392" s="189"/>
      <c r="I1392" s="189"/>
      <c r="J1392" s="189"/>
      <c r="K1392" s="189">
        <f t="shared" si="21"/>
        <v>2</v>
      </c>
      <c r="L1392" s="188" t="s">
        <v>3120</v>
      </c>
      <c r="M1392" s="188" t="s">
        <v>847</v>
      </c>
      <c r="N1392" s="188"/>
      <c r="O1392" s="190"/>
    </row>
    <row r="1393" spans="1:15" s="174" customFormat="1">
      <c r="A1393" s="187" t="s">
        <v>4730</v>
      </c>
      <c r="B1393" s="188" t="s">
        <v>4731</v>
      </c>
      <c r="C1393" s="189">
        <v>1</v>
      </c>
      <c r="D1393" s="189"/>
      <c r="E1393" s="189"/>
      <c r="F1393" s="189"/>
      <c r="G1393" s="189"/>
      <c r="H1393" s="189"/>
      <c r="I1393" s="189"/>
      <c r="J1393" s="189"/>
      <c r="K1393" s="189">
        <f t="shared" si="21"/>
        <v>1</v>
      </c>
      <c r="L1393" s="188" t="s">
        <v>3120</v>
      </c>
      <c r="M1393" s="188" t="s">
        <v>847</v>
      </c>
      <c r="N1393" s="188"/>
      <c r="O1393" s="190"/>
    </row>
    <row r="1394" spans="1:15" s="174" customFormat="1">
      <c r="A1394" s="187" t="s">
        <v>4732</v>
      </c>
      <c r="B1394" s="188" t="s">
        <v>4733</v>
      </c>
      <c r="C1394" s="189">
        <v>1</v>
      </c>
      <c r="D1394" s="189"/>
      <c r="E1394" s="189"/>
      <c r="F1394" s="189"/>
      <c r="G1394" s="189"/>
      <c r="H1394" s="189"/>
      <c r="I1394" s="189"/>
      <c r="J1394" s="189"/>
      <c r="K1394" s="189">
        <f t="shared" si="21"/>
        <v>1</v>
      </c>
      <c r="L1394" s="188" t="s">
        <v>3120</v>
      </c>
      <c r="M1394" s="188" t="s">
        <v>847</v>
      </c>
      <c r="N1394" s="188"/>
      <c r="O1394" s="190"/>
    </row>
    <row r="1395" spans="1:15" s="174" customFormat="1">
      <c r="A1395" s="187" t="s">
        <v>4734</v>
      </c>
      <c r="B1395" s="188" t="s">
        <v>4735</v>
      </c>
      <c r="C1395" s="189">
        <v>1</v>
      </c>
      <c r="D1395" s="189"/>
      <c r="E1395" s="189"/>
      <c r="F1395" s="189"/>
      <c r="G1395" s="189"/>
      <c r="H1395" s="189"/>
      <c r="I1395" s="189"/>
      <c r="J1395" s="189"/>
      <c r="K1395" s="189">
        <f t="shared" si="21"/>
        <v>1</v>
      </c>
      <c r="L1395" s="188" t="s">
        <v>3120</v>
      </c>
      <c r="M1395" s="188" t="s">
        <v>1981</v>
      </c>
      <c r="N1395" s="188"/>
      <c r="O1395" s="190"/>
    </row>
    <row r="1396" spans="1:15" s="174" customFormat="1">
      <c r="A1396" s="187" t="s">
        <v>4736</v>
      </c>
      <c r="B1396" s="188" t="s">
        <v>4737</v>
      </c>
      <c r="C1396" s="189">
        <v>1</v>
      </c>
      <c r="D1396" s="189"/>
      <c r="E1396" s="189"/>
      <c r="F1396" s="189"/>
      <c r="G1396" s="189"/>
      <c r="H1396" s="189"/>
      <c r="I1396" s="189"/>
      <c r="J1396" s="189"/>
      <c r="K1396" s="189">
        <f t="shared" si="21"/>
        <v>1</v>
      </c>
      <c r="L1396" s="188" t="s">
        <v>3120</v>
      </c>
      <c r="M1396" s="188" t="s">
        <v>2217</v>
      </c>
      <c r="N1396" s="188"/>
      <c r="O1396" s="190"/>
    </row>
    <row r="1397" spans="1:15" s="174" customFormat="1">
      <c r="A1397" s="187" t="s">
        <v>4738</v>
      </c>
      <c r="B1397" s="188" t="s">
        <v>4739</v>
      </c>
      <c r="C1397" s="189"/>
      <c r="D1397" s="189"/>
      <c r="E1397" s="189">
        <v>1</v>
      </c>
      <c r="F1397" s="189"/>
      <c r="G1397" s="189"/>
      <c r="H1397" s="189"/>
      <c r="I1397" s="189"/>
      <c r="J1397" s="189"/>
      <c r="K1397" s="189">
        <f t="shared" si="21"/>
        <v>1</v>
      </c>
      <c r="L1397" s="188" t="s">
        <v>3120</v>
      </c>
      <c r="M1397" s="188" t="s">
        <v>844</v>
      </c>
      <c r="N1397" s="188"/>
      <c r="O1397" s="190"/>
    </row>
    <row r="1398" spans="1:15" s="174" customFormat="1">
      <c r="A1398" s="187" t="s">
        <v>4740</v>
      </c>
      <c r="B1398" s="188"/>
      <c r="C1398" s="189">
        <v>1</v>
      </c>
      <c r="D1398" s="189">
        <v>1</v>
      </c>
      <c r="E1398" s="189"/>
      <c r="F1398" s="189"/>
      <c r="G1398" s="189"/>
      <c r="H1398" s="189"/>
      <c r="I1398" s="189"/>
      <c r="J1398" s="189"/>
      <c r="K1398" s="189">
        <f t="shared" si="21"/>
        <v>2</v>
      </c>
      <c r="L1398" s="188" t="s">
        <v>3120</v>
      </c>
      <c r="M1398" s="188" t="s">
        <v>885</v>
      </c>
      <c r="N1398" s="188"/>
      <c r="O1398" s="190"/>
    </row>
    <row r="1399" spans="1:15" s="174" customFormat="1">
      <c r="A1399" s="187" t="s">
        <v>4741</v>
      </c>
      <c r="B1399" s="188" t="s">
        <v>4742</v>
      </c>
      <c r="C1399" s="189"/>
      <c r="D1399" s="189"/>
      <c r="E1399" s="189"/>
      <c r="F1399" s="189"/>
      <c r="G1399" s="189">
        <v>1</v>
      </c>
      <c r="H1399" s="189"/>
      <c r="I1399" s="189"/>
      <c r="J1399" s="189"/>
      <c r="K1399" s="189">
        <f t="shared" si="21"/>
        <v>1</v>
      </c>
      <c r="L1399" s="188" t="s">
        <v>123</v>
      </c>
      <c r="M1399" s="188" t="s">
        <v>847</v>
      </c>
      <c r="N1399" s="188"/>
      <c r="O1399" s="190"/>
    </row>
    <row r="1400" spans="1:15" s="174" customFormat="1">
      <c r="A1400" s="187" t="s">
        <v>4743</v>
      </c>
      <c r="B1400" s="188" t="s">
        <v>4744</v>
      </c>
      <c r="C1400" s="189">
        <v>1</v>
      </c>
      <c r="D1400" s="189"/>
      <c r="E1400" s="189"/>
      <c r="F1400" s="189"/>
      <c r="G1400" s="189"/>
      <c r="H1400" s="189"/>
      <c r="I1400" s="189">
        <v>1</v>
      </c>
      <c r="J1400" s="189"/>
      <c r="K1400" s="189">
        <f t="shared" si="21"/>
        <v>2</v>
      </c>
      <c r="L1400" s="188" t="s">
        <v>264</v>
      </c>
      <c r="M1400" s="188" t="s">
        <v>847</v>
      </c>
      <c r="N1400" s="188"/>
      <c r="O1400" s="190"/>
    </row>
    <row r="1401" spans="1:15" s="174" customFormat="1">
      <c r="A1401" s="187" t="s">
        <v>4745</v>
      </c>
      <c r="B1401" s="188" t="s">
        <v>4746</v>
      </c>
      <c r="C1401" s="189">
        <v>1</v>
      </c>
      <c r="D1401" s="189"/>
      <c r="E1401" s="189"/>
      <c r="F1401" s="189"/>
      <c r="G1401" s="189"/>
      <c r="H1401" s="189"/>
      <c r="I1401" s="189"/>
      <c r="J1401" s="189"/>
      <c r="K1401" s="189">
        <f t="shared" si="21"/>
        <v>1</v>
      </c>
      <c r="L1401" s="188" t="s">
        <v>110</v>
      </c>
      <c r="M1401" s="188" t="s">
        <v>847</v>
      </c>
      <c r="N1401" s="188" t="s">
        <v>1168</v>
      </c>
      <c r="O1401" s="190"/>
    </row>
    <row r="1402" spans="1:15" s="174" customFormat="1">
      <c r="A1402" s="187" t="s">
        <v>4747</v>
      </c>
      <c r="B1402" s="188" t="s">
        <v>4748</v>
      </c>
      <c r="C1402" s="189"/>
      <c r="D1402" s="189"/>
      <c r="E1402" s="189">
        <v>1</v>
      </c>
      <c r="F1402" s="189"/>
      <c r="G1402" s="189"/>
      <c r="H1402" s="189"/>
      <c r="I1402" s="189"/>
      <c r="J1402" s="189"/>
      <c r="K1402" s="189">
        <f t="shared" si="21"/>
        <v>1</v>
      </c>
      <c r="L1402" s="188" t="s">
        <v>733</v>
      </c>
      <c r="M1402" s="188" t="s">
        <v>861</v>
      </c>
      <c r="N1402" s="188"/>
      <c r="O1402" s="190"/>
    </row>
    <row r="1403" spans="1:15" s="174" customFormat="1">
      <c r="A1403" s="187" t="s">
        <v>4749</v>
      </c>
      <c r="B1403" s="188" t="s">
        <v>4750</v>
      </c>
      <c r="C1403" s="189">
        <v>1</v>
      </c>
      <c r="D1403" s="189"/>
      <c r="E1403" s="189"/>
      <c r="F1403" s="189"/>
      <c r="G1403" s="189"/>
      <c r="H1403" s="189"/>
      <c r="I1403" s="189"/>
      <c r="J1403" s="189">
        <v>1</v>
      </c>
      <c r="K1403" s="189">
        <f t="shared" si="21"/>
        <v>2</v>
      </c>
      <c r="L1403" s="188" t="s">
        <v>408</v>
      </c>
      <c r="M1403" s="188" t="s">
        <v>885</v>
      </c>
      <c r="N1403" s="188" t="s">
        <v>828</v>
      </c>
      <c r="O1403" s="190"/>
    </row>
    <row r="1404" spans="1:15" s="174" customFormat="1">
      <c r="A1404" s="187" t="s">
        <v>4751</v>
      </c>
      <c r="B1404" s="188" t="s">
        <v>4752</v>
      </c>
      <c r="C1404" s="189"/>
      <c r="D1404" s="189"/>
      <c r="E1404" s="189"/>
      <c r="F1404" s="189"/>
      <c r="G1404" s="189"/>
      <c r="H1404" s="189"/>
      <c r="I1404" s="189">
        <v>1</v>
      </c>
      <c r="J1404" s="189"/>
      <c r="K1404" s="189">
        <f t="shared" si="21"/>
        <v>1</v>
      </c>
      <c r="L1404" s="188" t="s">
        <v>637</v>
      </c>
      <c r="M1404" s="188" t="s">
        <v>827</v>
      </c>
      <c r="N1404" s="188"/>
      <c r="O1404" s="190"/>
    </row>
    <row r="1405" spans="1:15" s="174" customFormat="1">
      <c r="A1405" s="187" t="s">
        <v>4753</v>
      </c>
      <c r="B1405" s="188" t="s">
        <v>4754</v>
      </c>
      <c r="C1405" s="189"/>
      <c r="D1405" s="189"/>
      <c r="E1405" s="189"/>
      <c r="F1405" s="189"/>
      <c r="G1405" s="189"/>
      <c r="H1405" s="189"/>
      <c r="I1405" s="189">
        <v>1</v>
      </c>
      <c r="J1405" s="189"/>
      <c r="K1405" s="189">
        <f t="shared" si="21"/>
        <v>1</v>
      </c>
      <c r="L1405" s="188" t="s">
        <v>637</v>
      </c>
      <c r="M1405" s="188" t="s">
        <v>844</v>
      </c>
      <c r="N1405" s="188"/>
      <c r="O1405" s="190"/>
    </row>
    <row r="1406" spans="1:15" s="174" customFormat="1">
      <c r="A1406" s="187" t="s">
        <v>4755</v>
      </c>
      <c r="B1406" s="188" t="s">
        <v>4756</v>
      </c>
      <c r="C1406" s="189"/>
      <c r="D1406" s="189"/>
      <c r="E1406" s="189"/>
      <c r="F1406" s="189"/>
      <c r="G1406" s="189"/>
      <c r="H1406" s="189"/>
      <c r="I1406" s="189">
        <v>1</v>
      </c>
      <c r="J1406" s="189"/>
      <c r="K1406" s="189">
        <f t="shared" si="21"/>
        <v>1</v>
      </c>
      <c r="L1406" s="188"/>
      <c r="M1406" s="188" t="s">
        <v>861</v>
      </c>
      <c r="N1406" s="188"/>
      <c r="O1406" s="190"/>
    </row>
    <row r="1407" spans="1:15" s="174" customFormat="1">
      <c r="A1407" s="187" t="s">
        <v>4757</v>
      </c>
      <c r="B1407" s="188" t="s">
        <v>4758</v>
      </c>
      <c r="C1407" s="189"/>
      <c r="D1407" s="189"/>
      <c r="E1407" s="189">
        <v>1</v>
      </c>
      <c r="F1407" s="189"/>
      <c r="G1407" s="189"/>
      <c r="H1407" s="189"/>
      <c r="I1407" s="189"/>
      <c r="J1407" s="189"/>
      <c r="K1407" s="189">
        <f t="shared" si="21"/>
        <v>1</v>
      </c>
      <c r="L1407" s="188" t="s">
        <v>617</v>
      </c>
      <c r="M1407" s="188" t="s">
        <v>1182</v>
      </c>
      <c r="N1407" s="188"/>
      <c r="O1407" s="190"/>
    </row>
    <row r="1408" spans="1:15" s="174" customFormat="1">
      <c r="A1408" s="187" t="s">
        <v>4759</v>
      </c>
      <c r="B1408" s="188" t="s">
        <v>4760</v>
      </c>
      <c r="C1408" s="189"/>
      <c r="D1408" s="189"/>
      <c r="E1408" s="189"/>
      <c r="F1408" s="189"/>
      <c r="G1408" s="189"/>
      <c r="H1408" s="189"/>
      <c r="I1408" s="189">
        <v>1</v>
      </c>
      <c r="J1408" s="189"/>
      <c r="K1408" s="189">
        <f t="shared" si="21"/>
        <v>1</v>
      </c>
      <c r="L1408" s="188" t="s">
        <v>346</v>
      </c>
      <c r="M1408" s="188" t="s">
        <v>827</v>
      </c>
      <c r="N1408" s="188"/>
      <c r="O1408" s="190"/>
    </row>
    <row r="1409" spans="1:15" s="174" customFormat="1">
      <c r="A1409" s="187" t="s">
        <v>4761</v>
      </c>
      <c r="B1409" s="188" t="s">
        <v>4762</v>
      </c>
      <c r="C1409" s="189"/>
      <c r="D1409" s="189"/>
      <c r="E1409" s="189">
        <v>1</v>
      </c>
      <c r="F1409" s="189"/>
      <c r="G1409" s="189"/>
      <c r="H1409" s="189"/>
      <c r="I1409" s="189"/>
      <c r="J1409" s="189"/>
      <c r="K1409" s="189">
        <f t="shared" si="21"/>
        <v>1</v>
      </c>
      <c r="L1409" s="188" t="s">
        <v>346</v>
      </c>
      <c r="M1409" s="188" t="s">
        <v>844</v>
      </c>
      <c r="N1409" s="188"/>
      <c r="O1409" s="190"/>
    </row>
    <row r="1410" spans="1:15" s="174" customFormat="1">
      <c r="A1410" s="187" t="s">
        <v>4763</v>
      </c>
      <c r="B1410" s="188" t="s">
        <v>4762</v>
      </c>
      <c r="C1410" s="189"/>
      <c r="D1410" s="189"/>
      <c r="E1410" s="189">
        <v>1</v>
      </c>
      <c r="F1410" s="189"/>
      <c r="G1410" s="189"/>
      <c r="H1410" s="189"/>
      <c r="I1410" s="189"/>
      <c r="J1410" s="189"/>
      <c r="K1410" s="189">
        <f t="shared" si="21"/>
        <v>1</v>
      </c>
      <c r="L1410" s="188" t="s">
        <v>346</v>
      </c>
      <c r="M1410" s="188" t="s">
        <v>820</v>
      </c>
      <c r="N1410" s="188"/>
      <c r="O1410" s="190"/>
    </row>
    <row r="1411" spans="1:15" s="174" customFormat="1">
      <c r="A1411" s="187" t="s">
        <v>4764</v>
      </c>
      <c r="B1411" s="188" t="s">
        <v>4762</v>
      </c>
      <c r="C1411" s="189">
        <v>1</v>
      </c>
      <c r="D1411" s="189"/>
      <c r="E1411" s="189">
        <v>1</v>
      </c>
      <c r="F1411" s="189"/>
      <c r="G1411" s="189"/>
      <c r="H1411" s="189"/>
      <c r="I1411" s="189"/>
      <c r="J1411" s="189"/>
      <c r="K1411" s="189">
        <f t="shared" si="21"/>
        <v>2</v>
      </c>
      <c r="L1411" s="188" t="s">
        <v>346</v>
      </c>
      <c r="M1411" s="188" t="s">
        <v>1827</v>
      </c>
      <c r="N1411" s="188"/>
      <c r="O1411" s="190"/>
    </row>
    <row r="1412" spans="1:15" s="174" customFormat="1">
      <c r="A1412" s="187" t="s">
        <v>4765</v>
      </c>
      <c r="B1412" s="188" t="s">
        <v>4766</v>
      </c>
      <c r="C1412" s="189"/>
      <c r="D1412" s="189"/>
      <c r="E1412" s="189"/>
      <c r="F1412" s="189"/>
      <c r="G1412" s="189">
        <v>1</v>
      </c>
      <c r="H1412" s="189"/>
      <c r="I1412" s="189"/>
      <c r="J1412" s="189"/>
      <c r="K1412" s="189">
        <f t="shared" si="21"/>
        <v>1</v>
      </c>
      <c r="L1412" s="188" t="s">
        <v>346</v>
      </c>
      <c r="M1412" s="188" t="s">
        <v>827</v>
      </c>
      <c r="N1412" s="188"/>
      <c r="O1412" s="190"/>
    </row>
    <row r="1413" spans="1:15" s="174" customFormat="1">
      <c r="A1413" s="187" t="s">
        <v>4767</v>
      </c>
      <c r="B1413" s="188" t="s">
        <v>4768</v>
      </c>
      <c r="C1413" s="189"/>
      <c r="D1413" s="189"/>
      <c r="E1413" s="189"/>
      <c r="F1413" s="189"/>
      <c r="G1413" s="189"/>
      <c r="H1413" s="189"/>
      <c r="I1413" s="189">
        <v>1</v>
      </c>
      <c r="J1413" s="189"/>
      <c r="K1413" s="189">
        <f t="shared" si="21"/>
        <v>1</v>
      </c>
      <c r="L1413" s="188" t="s">
        <v>346</v>
      </c>
      <c r="M1413" s="188" t="s">
        <v>861</v>
      </c>
      <c r="N1413" s="188"/>
      <c r="O1413" s="190"/>
    </row>
    <row r="1414" spans="1:15" s="174" customFormat="1">
      <c r="A1414" s="187" t="s">
        <v>4769</v>
      </c>
      <c r="B1414" s="188" t="s">
        <v>4770</v>
      </c>
      <c r="C1414" s="189"/>
      <c r="D1414" s="189"/>
      <c r="E1414" s="189"/>
      <c r="F1414" s="189"/>
      <c r="G1414" s="189"/>
      <c r="H1414" s="189"/>
      <c r="I1414" s="189">
        <v>1</v>
      </c>
      <c r="J1414" s="189"/>
      <c r="K1414" s="189">
        <f t="shared" si="21"/>
        <v>1</v>
      </c>
      <c r="L1414" s="188" t="s">
        <v>346</v>
      </c>
      <c r="M1414" s="188" t="s">
        <v>1950</v>
      </c>
      <c r="N1414" s="188"/>
      <c r="O1414" s="190"/>
    </row>
    <row r="1415" spans="1:15" s="174" customFormat="1">
      <c r="A1415" s="187" t="s">
        <v>4771</v>
      </c>
      <c r="B1415" s="188" t="s">
        <v>4772</v>
      </c>
      <c r="C1415" s="189"/>
      <c r="D1415" s="189"/>
      <c r="E1415" s="189"/>
      <c r="F1415" s="189"/>
      <c r="G1415" s="189">
        <v>1</v>
      </c>
      <c r="H1415" s="189"/>
      <c r="I1415" s="189">
        <v>1</v>
      </c>
      <c r="J1415" s="189"/>
      <c r="K1415" s="189">
        <f t="shared" si="21"/>
        <v>2</v>
      </c>
      <c r="L1415" s="188" t="s">
        <v>346</v>
      </c>
      <c r="M1415" s="188" t="s">
        <v>847</v>
      </c>
      <c r="N1415" s="188"/>
      <c r="O1415" s="190"/>
    </row>
    <row r="1416" spans="1:15" s="174" customFormat="1">
      <c r="A1416" s="187" t="s">
        <v>4773</v>
      </c>
      <c r="B1416" s="188" t="s">
        <v>4774</v>
      </c>
      <c r="C1416" s="189"/>
      <c r="D1416" s="189"/>
      <c r="E1416" s="189"/>
      <c r="F1416" s="189"/>
      <c r="G1416" s="189"/>
      <c r="H1416" s="189">
        <v>1</v>
      </c>
      <c r="I1416" s="189">
        <v>1</v>
      </c>
      <c r="J1416" s="189"/>
      <c r="K1416" s="189">
        <f t="shared" si="21"/>
        <v>2</v>
      </c>
      <c r="L1416" s="188" t="s">
        <v>346</v>
      </c>
      <c r="M1416" s="188" t="s">
        <v>823</v>
      </c>
      <c r="N1416" s="188"/>
      <c r="O1416" s="190"/>
    </row>
    <row r="1417" spans="1:15" s="174" customFormat="1">
      <c r="A1417" s="187" t="s">
        <v>4775</v>
      </c>
      <c r="B1417" s="188" t="s">
        <v>4776</v>
      </c>
      <c r="C1417" s="189"/>
      <c r="D1417" s="189"/>
      <c r="E1417" s="189"/>
      <c r="F1417" s="189"/>
      <c r="G1417" s="189"/>
      <c r="H1417" s="189"/>
      <c r="I1417" s="189">
        <v>1</v>
      </c>
      <c r="J1417" s="189"/>
      <c r="K1417" s="189">
        <f t="shared" ref="K1417:K1480" si="22">SUM(C1417:J1417)</f>
        <v>1</v>
      </c>
      <c r="L1417" s="188" t="s">
        <v>346</v>
      </c>
      <c r="M1417" s="188" t="s">
        <v>861</v>
      </c>
      <c r="N1417" s="188"/>
      <c r="O1417" s="190"/>
    </row>
    <row r="1418" spans="1:15" s="174" customFormat="1">
      <c r="A1418" s="187" t="s">
        <v>4777</v>
      </c>
      <c r="B1418" s="188" t="s">
        <v>4778</v>
      </c>
      <c r="C1418" s="189"/>
      <c r="D1418" s="189"/>
      <c r="E1418" s="189"/>
      <c r="F1418" s="189">
        <v>1</v>
      </c>
      <c r="G1418" s="189"/>
      <c r="H1418" s="189"/>
      <c r="I1418" s="189"/>
      <c r="J1418" s="189"/>
      <c r="K1418" s="189">
        <f t="shared" si="22"/>
        <v>1</v>
      </c>
      <c r="L1418" s="188" t="s">
        <v>346</v>
      </c>
      <c r="M1418" s="188" t="s">
        <v>847</v>
      </c>
      <c r="N1418" s="188"/>
      <c r="O1418" s="190"/>
    </row>
    <row r="1419" spans="1:15" s="174" customFormat="1">
      <c r="A1419" s="187" t="s">
        <v>4779</v>
      </c>
      <c r="B1419" s="188" t="s">
        <v>4780</v>
      </c>
      <c r="C1419" s="189"/>
      <c r="D1419" s="189">
        <v>1</v>
      </c>
      <c r="E1419" s="189"/>
      <c r="F1419" s="189"/>
      <c r="G1419" s="189"/>
      <c r="H1419" s="189"/>
      <c r="I1419" s="189"/>
      <c r="J1419" s="189"/>
      <c r="K1419" s="189">
        <f t="shared" si="22"/>
        <v>1</v>
      </c>
      <c r="L1419" s="188" t="s">
        <v>346</v>
      </c>
      <c r="M1419" s="188" t="s">
        <v>885</v>
      </c>
      <c r="N1419" s="188"/>
      <c r="O1419" s="190"/>
    </row>
    <row r="1420" spans="1:15" s="174" customFormat="1">
      <c r="A1420" s="187" t="s">
        <v>4781</v>
      </c>
      <c r="B1420" s="188" t="s">
        <v>4782</v>
      </c>
      <c r="C1420" s="189"/>
      <c r="D1420" s="189"/>
      <c r="E1420" s="189"/>
      <c r="F1420" s="189"/>
      <c r="G1420" s="189"/>
      <c r="H1420" s="189"/>
      <c r="I1420" s="189">
        <v>1</v>
      </c>
      <c r="J1420" s="189"/>
      <c r="K1420" s="189">
        <f t="shared" si="22"/>
        <v>1</v>
      </c>
      <c r="L1420" s="188" t="s">
        <v>106</v>
      </c>
      <c r="M1420" s="188" t="s">
        <v>844</v>
      </c>
      <c r="N1420" s="188"/>
      <c r="O1420" s="190"/>
    </row>
    <row r="1421" spans="1:15" s="174" customFormat="1">
      <c r="A1421" s="187" t="s">
        <v>4783</v>
      </c>
      <c r="B1421" s="188" t="s">
        <v>4784</v>
      </c>
      <c r="C1421" s="189"/>
      <c r="D1421" s="189"/>
      <c r="E1421" s="189"/>
      <c r="F1421" s="189"/>
      <c r="G1421" s="189"/>
      <c r="H1421" s="189"/>
      <c r="I1421" s="189">
        <v>1</v>
      </c>
      <c r="J1421" s="189"/>
      <c r="K1421" s="189">
        <f t="shared" si="22"/>
        <v>1</v>
      </c>
      <c r="L1421" s="188" t="s">
        <v>106</v>
      </c>
      <c r="M1421" s="188" t="s">
        <v>847</v>
      </c>
      <c r="N1421" s="188"/>
      <c r="O1421" s="190"/>
    </row>
    <row r="1422" spans="1:15" s="174" customFormat="1">
      <c r="A1422" s="187" t="s">
        <v>4785</v>
      </c>
      <c r="B1422" s="188" t="s">
        <v>4786</v>
      </c>
      <c r="C1422" s="189"/>
      <c r="D1422" s="189"/>
      <c r="E1422" s="189"/>
      <c r="F1422" s="189"/>
      <c r="G1422" s="189"/>
      <c r="H1422" s="189"/>
      <c r="I1422" s="189">
        <v>1</v>
      </c>
      <c r="J1422" s="189"/>
      <c r="K1422" s="189">
        <f t="shared" si="22"/>
        <v>1</v>
      </c>
      <c r="L1422" s="188" t="s">
        <v>106</v>
      </c>
      <c r="M1422" s="188" t="s">
        <v>823</v>
      </c>
      <c r="N1422" s="188"/>
      <c r="O1422" s="190"/>
    </row>
    <row r="1423" spans="1:15" s="174" customFormat="1">
      <c r="A1423" s="187" t="s">
        <v>4787</v>
      </c>
      <c r="B1423" s="188" t="s">
        <v>4788</v>
      </c>
      <c r="C1423" s="189"/>
      <c r="D1423" s="189"/>
      <c r="E1423" s="189"/>
      <c r="F1423" s="189"/>
      <c r="G1423" s="189"/>
      <c r="H1423" s="189"/>
      <c r="I1423" s="189">
        <v>1</v>
      </c>
      <c r="J1423" s="189"/>
      <c r="K1423" s="189">
        <f t="shared" si="22"/>
        <v>1</v>
      </c>
      <c r="L1423" s="188" t="s">
        <v>106</v>
      </c>
      <c r="M1423" s="188" t="s">
        <v>4789</v>
      </c>
      <c r="N1423" s="188"/>
      <c r="O1423" s="190"/>
    </row>
    <row r="1424" spans="1:15" s="174" customFormat="1">
      <c r="A1424" s="187" t="s">
        <v>4790</v>
      </c>
      <c r="B1424" s="188" t="s">
        <v>4791</v>
      </c>
      <c r="C1424" s="189"/>
      <c r="D1424" s="189"/>
      <c r="E1424" s="189"/>
      <c r="F1424" s="189"/>
      <c r="G1424" s="189"/>
      <c r="H1424" s="189">
        <v>1</v>
      </c>
      <c r="I1424" s="189">
        <v>1</v>
      </c>
      <c r="J1424" s="189"/>
      <c r="K1424" s="189">
        <f t="shared" si="22"/>
        <v>2</v>
      </c>
      <c r="L1424" s="188" t="s">
        <v>106</v>
      </c>
      <c r="M1424" s="188" t="s">
        <v>847</v>
      </c>
      <c r="N1424" s="188"/>
      <c r="O1424" s="190"/>
    </row>
    <row r="1425" spans="1:15" s="174" customFormat="1">
      <c r="A1425" s="187" t="s">
        <v>4792</v>
      </c>
      <c r="B1425" s="188" t="s">
        <v>4793</v>
      </c>
      <c r="C1425" s="189"/>
      <c r="D1425" s="189"/>
      <c r="E1425" s="189">
        <v>1</v>
      </c>
      <c r="F1425" s="189"/>
      <c r="G1425" s="189"/>
      <c r="H1425" s="189"/>
      <c r="I1425" s="189"/>
      <c r="J1425" s="189"/>
      <c r="K1425" s="189">
        <f t="shared" si="22"/>
        <v>1</v>
      </c>
      <c r="L1425" s="188"/>
      <c r="M1425" s="188" t="s">
        <v>844</v>
      </c>
      <c r="N1425" s="188"/>
      <c r="O1425" s="190"/>
    </row>
    <row r="1426" spans="1:15" s="174" customFormat="1">
      <c r="A1426" s="187" t="s">
        <v>4794</v>
      </c>
      <c r="B1426" s="188" t="s">
        <v>4795</v>
      </c>
      <c r="C1426" s="189"/>
      <c r="D1426" s="189"/>
      <c r="E1426" s="189">
        <v>1</v>
      </c>
      <c r="F1426" s="189"/>
      <c r="G1426" s="189">
        <v>1</v>
      </c>
      <c r="H1426" s="189"/>
      <c r="I1426" s="189"/>
      <c r="J1426" s="189"/>
      <c r="K1426" s="189">
        <f t="shared" si="22"/>
        <v>2</v>
      </c>
      <c r="L1426" s="188"/>
      <c r="M1426" s="188" t="s">
        <v>844</v>
      </c>
      <c r="N1426" s="188"/>
      <c r="O1426" s="190"/>
    </row>
    <row r="1427" spans="1:15" s="174" customFormat="1">
      <c r="A1427" s="187" t="s">
        <v>4796</v>
      </c>
      <c r="B1427" s="188" t="s">
        <v>4797</v>
      </c>
      <c r="C1427" s="189">
        <v>1</v>
      </c>
      <c r="D1427" s="189"/>
      <c r="E1427" s="189"/>
      <c r="F1427" s="189"/>
      <c r="G1427" s="189">
        <v>1</v>
      </c>
      <c r="H1427" s="189"/>
      <c r="I1427" s="189"/>
      <c r="J1427" s="189"/>
      <c r="K1427" s="189">
        <f t="shared" si="22"/>
        <v>2</v>
      </c>
      <c r="L1427" s="188" t="s">
        <v>4798</v>
      </c>
      <c r="M1427" s="188" t="s">
        <v>847</v>
      </c>
      <c r="N1427" s="188"/>
      <c r="O1427" s="190"/>
    </row>
    <row r="1428" spans="1:15" s="174" customFormat="1">
      <c r="A1428" s="187" t="s">
        <v>4799</v>
      </c>
      <c r="B1428" s="188" t="s">
        <v>4800</v>
      </c>
      <c r="C1428" s="189">
        <v>1</v>
      </c>
      <c r="D1428" s="189"/>
      <c r="E1428" s="189"/>
      <c r="F1428" s="189"/>
      <c r="G1428" s="189">
        <v>1</v>
      </c>
      <c r="H1428" s="189"/>
      <c r="I1428" s="189">
        <v>1</v>
      </c>
      <c r="J1428" s="189"/>
      <c r="K1428" s="189">
        <f t="shared" si="22"/>
        <v>3</v>
      </c>
      <c r="L1428" s="188" t="s">
        <v>4798</v>
      </c>
      <c r="M1428" s="188" t="s">
        <v>2106</v>
      </c>
      <c r="N1428" s="188"/>
      <c r="O1428" s="190"/>
    </row>
    <row r="1429" spans="1:15" s="174" customFormat="1">
      <c r="A1429" s="187" t="s">
        <v>4801</v>
      </c>
      <c r="B1429" s="188" t="s">
        <v>4802</v>
      </c>
      <c r="C1429" s="189">
        <v>1</v>
      </c>
      <c r="D1429" s="189"/>
      <c r="E1429" s="189"/>
      <c r="F1429" s="189"/>
      <c r="G1429" s="189"/>
      <c r="H1429" s="189"/>
      <c r="I1429" s="189"/>
      <c r="J1429" s="189"/>
      <c r="K1429" s="189">
        <f t="shared" si="22"/>
        <v>1</v>
      </c>
      <c r="L1429" s="188" t="s">
        <v>4798</v>
      </c>
      <c r="M1429" s="188" t="s">
        <v>1981</v>
      </c>
      <c r="N1429" s="188"/>
      <c r="O1429" s="190"/>
    </row>
    <row r="1430" spans="1:15" s="174" customFormat="1">
      <c r="A1430" s="187" t="s">
        <v>4803</v>
      </c>
      <c r="B1430" s="188" t="s">
        <v>4804</v>
      </c>
      <c r="C1430" s="189">
        <v>1</v>
      </c>
      <c r="D1430" s="189"/>
      <c r="E1430" s="189"/>
      <c r="F1430" s="189"/>
      <c r="G1430" s="189"/>
      <c r="H1430" s="189"/>
      <c r="I1430" s="189"/>
      <c r="J1430" s="189"/>
      <c r="K1430" s="189">
        <f t="shared" si="22"/>
        <v>1</v>
      </c>
      <c r="L1430" s="188" t="s">
        <v>4798</v>
      </c>
      <c r="M1430" s="188" t="s">
        <v>823</v>
      </c>
      <c r="N1430" s="188"/>
      <c r="O1430" s="190"/>
    </row>
    <row r="1431" spans="1:15" s="174" customFormat="1">
      <c r="A1431" s="187" t="s">
        <v>4805</v>
      </c>
      <c r="B1431" s="188" t="s">
        <v>4806</v>
      </c>
      <c r="C1431" s="189">
        <v>1</v>
      </c>
      <c r="D1431" s="189"/>
      <c r="E1431" s="189"/>
      <c r="F1431" s="189"/>
      <c r="G1431" s="189"/>
      <c r="H1431" s="189"/>
      <c r="I1431" s="189"/>
      <c r="J1431" s="189"/>
      <c r="K1431" s="189">
        <f t="shared" si="22"/>
        <v>1</v>
      </c>
      <c r="L1431" s="188" t="s">
        <v>4798</v>
      </c>
      <c r="M1431" s="188" t="s">
        <v>2615</v>
      </c>
      <c r="N1431" s="188"/>
      <c r="O1431" s="190"/>
    </row>
    <row r="1432" spans="1:15" s="174" customFormat="1">
      <c r="A1432" s="187" t="s">
        <v>4807</v>
      </c>
      <c r="B1432" s="188"/>
      <c r="C1432" s="189">
        <v>1</v>
      </c>
      <c r="D1432" s="189"/>
      <c r="E1432" s="189"/>
      <c r="F1432" s="189"/>
      <c r="G1432" s="189"/>
      <c r="H1432" s="189"/>
      <c r="I1432" s="189"/>
      <c r="J1432" s="189"/>
      <c r="K1432" s="189">
        <f t="shared" si="22"/>
        <v>1</v>
      </c>
      <c r="L1432" s="188" t="s">
        <v>4798</v>
      </c>
      <c r="M1432" s="188" t="s">
        <v>823</v>
      </c>
      <c r="N1432" s="188"/>
      <c r="O1432" s="190"/>
    </row>
    <row r="1433" spans="1:15" s="174" customFormat="1">
      <c r="A1433" s="187" t="s">
        <v>4808</v>
      </c>
      <c r="B1433" s="188" t="s">
        <v>4809</v>
      </c>
      <c r="C1433" s="189">
        <v>1</v>
      </c>
      <c r="D1433" s="189"/>
      <c r="E1433" s="189"/>
      <c r="F1433" s="189"/>
      <c r="G1433" s="189"/>
      <c r="H1433" s="189"/>
      <c r="I1433" s="189"/>
      <c r="J1433" s="189"/>
      <c r="K1433" s="189">
        <f t="shared" si="22"/>
        <v>1</v>
      </c>
      <c r="L1433" s="188" t="s">
        <v>110</v>
      </c>
      <c r="M1433" s="188" t="s">
        <v>816</v>
      </c>
      <c r="N1433" s="188" t="s">
        <v>828</v>
      </c>
      <c r="O1433" s="190"/>
    </row>
    <row r="1434" spans="1:15" s="174" customFormat="1">
      <c r="A1434" s="187" t="s">
        <v>4810</v>
      </c>
      <c r="B1434" s="188" t="s">
        <v>4811</v>
      </c>
      <c r="C1434" s="189">
        <v>1</v>
      </c>
      <c r="D1434" s="189"/>
      <c r="E1434" s="189"/>
      <c r="F1434" s="189"/>
      <c r="G1434" s="189"/>
      <c r="H1434" s="189"/>
      <c r="I1434" s="189"/>
      <c r="J1434" s="189"/>
      <c r="K1434" s="189">
        <f t="shared" si="22"/>
        <v>1</v>
      </c>
      <c r="L1434" s="188" t="s">
        <v>110</v>
      </c>
      <c r="M1434" s="188" t="s">
        <v>816</v>
      </c>
      <c r="N1434" s="188" t="s">
        <v>1168</v>
      </c>
      <c r="O1434" s="190"/>
    </row>
    <row r="1435" spans="1:15" s="174" customFormat="1">
      <c r="A1435" s="187" t="s">
        <v>4812</v>
      </c>
      <c r="B1435" s="188" t="s">
        <v>4813</v>
      </c>
      <c r="C1435" s="189">
        <v>1</v>
      </c>
      <c r="D1435" s="189"/>
      <c r="E1435" s="189"/>
      <c r="F1435" s="189"/>
      <c r="G1435" s="189"/>
      <c r="H1435" s="189"/>
      <c r="I1435" s="189"/>
      <c r="J1435" s="189"/>
      <c r="K1435" s="189">
        <f t="shared" si="22"/>
        <v>1</v>
      </c>
      <c r="L1435" s="188" t="s">
        <v>110</v>
      </c>
      <c r="M1435" s="188" t="s">
        <v>816</v>
      </c>
      <c r="N1435" s="188" t="s">
        <v>828</v>
      </c>
      <c r="O1435" s="190"/>
    </row>
    <row r="1436" spans="1:15" s="174" customFormat="1">
      <c r="A1436" s="187" t="s">
        <v>4814</v>
      </c>
      <c r="B1436" s="188" t="s">
        <v>4815</v>
      </c>
      <c r="C1436" s="189">
        <v>1</v>
      </c>
      <c r="D1436" s="189"/>
      <c r="E1436" s="189"/>
      <c r="F1436" s="189"/>
      <c r="G1436" s="189"/>
      <c r="H1436" s="189"/>
      <c r="I1436" s="189"/>
      <c r="J1436" s="189"/>
      <c r="K1436" s="189">
        <f t="shared" si="22"/>
        <v>1</v>
      </c>
      <c r="L1436" s="188" t="s">
        <v>110</v>
      </c>
      <c r="M1436" s="188" t="s">
        <v>847</v>
      </c>
      <c r="N1436" s="188" t="s">
        <v>1168</v>
      </c>
      <c r="O1436" s="190"/>
    </row>
    <row r="1437" spans="1:15" s="174" customFormat="1">
      <c r="A1437" s="187" t="s">
        <v>4816</v>
      </c>
      <c r="B1437" s="188" t="s">
        <v>4817</v>
      </c>
      <c r="C1437" s="189">
        <v>1</v>
      </c>
      <c r="D1437" s="189"/>
      <c r="E1437" s="189"/>
      <c r="F1437" s="189"/>
      <c r="G1437" s="189"/>
      <c r="H1437" s="189"/>
      <c r="I1437" s="189"/>
      <c r="J1437" s="189"/>
      <c r="K1437" s="189">
        <f t="shared" si="22"/>
        <v>1</v>
      </c>
      <c r="L1437" s="188" t="s">
        <v>264</v>
      </c>
      <c r="M1437" s="188" t="s">
        <v>847</v>
      </c>
      <c r="N1437" s="188"/>
      <c r="O1437" s="190"/>
    </row>
    <row r="1438" spans="1:15" s="174" customFormat="1">
      <c r="A1438" s="187" t="s">
        <v>4818</v>
      </c>
      <c r="B1438" s="188" t="s">
        <v>4819</v>
      </c>
      <c r="C1438" s="189">
        <v>1</v>
      </c>
      <c r="D1438" s="189"/>
      <c r="E1438" s="189"/>
      <c r="F1438" s="189"/>
      <c r="G1438" s="189"/>
      <c r="H1438" s="189"/>
      <c r="I1438" s="189"/>
      <c r="J1438" s="189"/>
      <c r="K1438" s="189">
        <f t="shared" si="22"/>
        <v>1</v>
      </c>
      <c r="L1438" s="188" t="s">
        <v>264</v>
      </c>
      <c r="M1438" s="188" t="s">
        <v>847</v>
      </c>
      <c r="N1438" s="188"/>
      <c r="O1438" s="190"/>
    </row>
    <row r="1439" spans="1:15" s="174" customFormat="1">
      <c r="A1439" s="187" t="s">
        <v>4820</v>
      </c>
      <c r="B1439" s="188" t="s">
        <v>4821</v>
      </c>
      <c r="C1439" s="189"/>
      <c r="D1439" s="189"/>
      <c r="E1439" s="189"/>
      <c r="F1439" s="189"/>
      <c r="G1439" s="189">
        <v>1</v>
      </c>
      <c r="H1439" s="189"/>
      <c r="I1439" s="189"/>
      <c r="J1439" s="189"/>
      <c r="K1439" s="189">
        <f t="shared" si="22"/>
        <v>1</v>
      </c>
      <c r="L1439" s="188" t="s">
        <v>106</v>
      </c>
      <c r="M1439" s="188" t="s">
        <v>2387</v>
      </c>
      <c r="N1439" s="188"/>
      <c r="O1439" s="190"/>
    </row>
    <row r="1440" spans="1:15" s="174" customFormat="1">
      <c r="A1440" s="187" t="s">
        <v>4822</v>
      </c>
      <c r="B1440" s="188" t="s">
        <v>4823</v>
      </c>
      <c r="C1440" s="189"/>
      <c r="D1440" s="189"/>
      <c r="E1440" s="189"/>
      <c r="F1440" s="189"/>
      <c r="G1440" s="189"/>
      <c r="H1440" s="189"/>
      <c r="I1440" s="189">
        <v>1</v>
      </c>
      <c r="J1440" s="189"/>
      <c r="K1440" s="189">
        <f t="shared" si="22"/>
        <v>1</v>
      </c>
      <c r="L1440" s="188" t="s">
        <v>264</v>
      </c>
      <c r="M1440" s="188" t="s">
        <v>1981</v>
      </c>
      <c r="N1440" s="188"/>
      <c r="O1440" s="190"/>
    </row>
    <row r="1441" spans="1:15" s="174" customFormat="1">
      <c r="A1441" s="187" t="s">
        <v>4824</v>
      </c>
      <c r="B1441" s="188" t="s">
        <v>4825</v>
      </c>
      <c r="C1441" s="189"/>
      <c r="D1441" s="189"/>
      <c r="E1441" s="189"/>
      <c r="F1441" s="189"/>
      <c r="G1441" s="189">
        <v>1</v>
      </c>
      <c r="H1441" s="189"/>
      <c r="I1441" s="189">
        <v>1</v>
      </c>
      <c r="J1441" s="189"/>
      <c r="K1441" s="189">
        <f t="shared" si="22"/>
        <v>2</v>
      </c>
      <c r="L1441" s="188" t="s">
        <v>264</v>
      </c>
      <c r="M1441" s="188" t="s">
        <v>885</v>
      </c>
      <c r="N1441" s="188"/>
      <c r="O1441" s="190"/>
    </row>
    <row r="1442" spans="1:15" s="174" customFormat="1">
      <c r="A1442" s="187" t="s">
        <v>4826</v>
      </c>
      <c r="B1442" s="188" t="s">
        <v>4827</v>
      </c>
      <c r="C1442" s="189"/>
      <c r="D1442" s="189"/>
      <c r="E1442" s="189">
        <v>1</v>
      </c>
      <c r="F1442" s="189"/>
      <c r="G1442" s="189"/>
      <c r="H1442" s="189"/>
      <c r="I1442" s="189"/>
      <c r="J1442" s="189"/>
      <c r="K1442" s="189">
        <f t="shared" si="22"/>
        <v>1</v>
      </c>
      <c r="L1442" s="188" t="s">
        <v>2641</v>
      </c>
      <c r="M1442" s="188" t="s">
        <v>861</v>
      </c>
      <c r="N1442" s="188"/>
      <c r="O1442" s="190"/>
    </row>
    <row r="1443" spans="1:15" s="174" customFormat="1">
      <c r="A1443" s="187" t="s">
        <v>4828</v>
      </c>
      <c r="B1443" s="188" t="s">
        <v>4829</v>
      </c>
      <c r="C1443" s="189"/>
      <c r="D1443" s="189"/>
      <c r="E1443" s="189">
        <v>1</v>
      </c>
      <c r="F1443" s="189"/>
      <c r="G1443" s="189"/>
      <c r="H1443" s="189"/>
      <c r="I1443" s="189"/>
      <c r="J1443" s="189"/>
      <c r="K1443" s="189">
        <f t="shared" si="22"/>
        <v>1</v>
      </c>
      <c r="L1443" s="188" t="s">
        <v>617</v>
      </c>
      <c r="M1443" s="188" t="s">
        <v>827</v>
      </c>
      <c r="N1443" s="188"/>
      <c r="O1443" s="190"/>
    </row>
    <row r="1444" spans="1:15" s="174" customFormat="1">
      <c r="A1444" s="187" t="s">
        <v>4830</v>
      </c>
      <c r="B1444" s="188" t="s">
        <v>4831</v>
      </c>
      <c r="C1444" s="189"/>
      <c r="D1444" s="189"/>
      <c r="E1444" s="189">
        <v>1</v>
      </c>
      <c r="F1444" s="189"/>
      <c r="G1444" s="189">
        <v>1</v>
      </c>
      <c r="H1444" s="189"/>
      <c r="I1444" s="189"/>
      <c r="J1444" s="189"/>
      <c r="K1444" s="189">
        <f t="shared" si="22"/>
        <v>2</v>
      </c>
      <c r="L1444" s="188" t="s">
        <v>617</v>
      </c>
      <c r="M1444" s="188" t="s">
        <v>1981</v>
      </c>
      <c r="N1444" s="188"/>
      <c r="O1444" s="190"/>
    </row>
    <row r="1445" spans="1:15" s="174" customFormat="1">
      <c r="A1445" s="187" t="s">
        <v>4832</v>
      </c>
      <c r="B1445" s="188" t="s">
        <v>4833</v>
      </c>
      <c r="C1445" s="189">
        <v>1</v>
      </c>
      <c r="D1445" s="189"/>
      <c r="E1445" s="189"/>
      <c r="F1445" s="189"/>
      <c r="G1445" s="189"/>
      <c r="H1445" s="189"/>
      <c r="I1445" s="189">
        <v>1</v>
      </c>
      <c r="J1445" s="189"/>
      <c r="K1445" s="189">
        <f t="shared" si="22"/>
        <v>2</v>
      </c>
      <c r="L1445" s="188" t="s">
        <v>617</v>
      </c>
      <c r="M1445" s="188" t="s">
        <v>823</v>
      </c>
      <c r="N1445" s="188"/>
      <c r="O1445" s="190"/>
    </row>
    <row r="1446" spans="1:15" s="174" customFormat="1">
      <c r="A1446" s="187" t="s">
        <v>4834</v>
      </c>
      <c r="B1446" s="188" t="s">
        <v>4835</v>
      </c>
      <c r="C1446" s="189"/>
      <c r="D1446" s="189"/>
      <c r="E1446" s="189"/>
      <c r="F1446" s="189"/>
      <c r="G1446" s="189">
        <v>1</v>
      </c>
      <c r="H1446" s="189"/>
      <c r="I1446" s="189"/>
      <c r="J1446" s="189">
        <v>1</v>
      </c>
      <c r="K1446" s="189">
        <f t="shared" si="22"/>
        <v>2</v>
      </c>
      <c r="L1446" s="188" t="s">
        <v>733</v>
      </c>
      <c r="M1446" s="188" t="s">
        <v>827</v>
      </c>
      <c r="N1446" s="188"/>
      <c r="O1446" s="190"/>
    </row>
    <row r="1447" spans="1:15" s="174" customFormat="1">
      <c r="A1447" s="187" t="s">
        <v>4836</v>
      </c>
      <c r="B1447" s="188" t="s">
        <v>4837</v>
      </c>
      <c r="C1447" s="189">
        <v>1</v>
      </c>
      <c r="D1447" s="189"/>
      <c r="E1447" s="189">
        <v>1</v>
      </c>
      <c r="F1447" s="189"/>
      <c r="G1447" s="189"/>
      <c r="H1447" s="189"/>
      <c r="I1447" s="189"/>
      <c r="J1447" s="189"/>
      <c r="K1447" s="189">
        <f t="shared" si="22"/>
        <v>2</v>
      </c>
      <c r="L1447" s="188" t="s">
        <v>606</v>
      </c>
      <c r="M1447" s="188" t="s">
        <v>861</v>
      </c>
      <c r="N1447" s="188"/>
      <c r="O1447" s="190"/>
    </row>
    <row r="1448" spans="1:15" s="174" customFormat="1">
      <c r="A1448" s="187" t="s">
        <v>4838</v>
      </c>
      <c r="B1448" s="188" t="s">
        <v>4839</v>
      </c>
      <c r="C1448" s="189">
        <v>1</v>
      </c>
      <c r="D1448" s="189"/>
      <c r="E1448" s="189"/>
      <c r="F1448" s="189"/>
      <c r="G1448" s="189"/>
      <c r="H1448" s="189"/>
      <c r="I1448" s="189"/>
      <c r="J1448" s="189"/>
      <c r="K1448" s="189">
        <f t="shared" si="22"/>
        <v>1</v>
      </c>
      <c r="L1448" s="188" t="s">
        <v>342</v>
      </c>
      <c r="M1448" s="188" t="s">
        <v>847</v>
      </c>
      <c r="N1448" s="188"/>
      <c r="O1448" s="190"/>
    </row>
    <row r="1449" spans="1:15" s="174" customFormat="1">
      <c r="A1449" s="187" t="s">
        <v>4840</v>
      </c>
      <c r="B1449" s="188" t="s">
        <v>4841</v>
      </c>
      <c r="C1449" s="189">
        <v>1</v>
      </c>
      <c r="D1449" s="189"/>
      <c r="E1449" s="189"/>
      <c r="F1449" s="189"/>
      <c r="G1449" s="189"/>
      <c r="H1449" s="189"/>
      <c r="I1449" s="189"/>
      <c r="J1449" s="189"/>
      <c r="K1449" s="189">
        <f t="shared" si="22"/>
        <v>1</v>
      </c>
      <c r="L1449" s="188" t="s">
        <v>342</v>
      </c>
      <c r="M1449" s="188" t="s">
        <v>816</v>
      </c>
      <c r="N1449" s="188"/>
      <c r="O1449" s="190"/>
    </row>
    <row r="1450" spans="1:15" s="174" customFormat="1">
      <c r="A1450" s="187" t="s">
        <v>4842</v>
      </c>
      <c r="B1450" s="188" t="s">
        <v>4843</v>
      </c>
      <c r="C1450" s="189"/>
      <c r="D1450" s="189"/>
      <c r="E1450" s="189"/>
      <c r="F1450" s="189"/>
      <c r="G1450" s="189"/>
      <c r="H1450" s="189"/>
      <c r="I1450" s="189"/>
      <c r="J1450" s="189">
        <v>1</v>
      </c>
      <c r="K1450" s="189">
        <f t="shared" si="22"/>
        <v>1</v>
      </c>
      <c r="L1450" s="188" t="s">
        <v>342</v>
      </c>
      <c r="M1450" s="188" t="s">
        <v>1981</v>
      </c>
      <c r="N1450" s="188"/>
      <c r="O1450" s="190"/>
    </row>
    <row r="1451" spans="1:15" s="174" customFormat="1">
      <c r="A1451" s="187" t="s">
        <v>4844</v>
      </c>
      <c r="B1451" s="188" t="s">
        <v>4845</v>
      </c>
      <c r="C1451" s="189"/>
      <c r="D1451" s="189"/>
      <c r="E1451" s="189"/>
      <c r="F1451" s="189"/>
      <c r="G1451" s="189"/>
      <c r="H1451" s="189"/>
      <c r="I1451" s="189">
        <v>1</v>
      </c>
      <c r="J1451" s="189"/>
      <c r="K1451" s="189">
        <f t="shared" si="22"/>
        <v>1</v>
      </c>
      <c r="L1451" s="188" t="s">
        <v>98</v>
      </c>
      <c r="M1451" s="188" t="s">
        <v>1264</v>
      </c>
      <c r="N1451" s="188"/>
      <c r="O1451" s="190"/>
    </row>
    <row r="1452" spans="1:15" s="174" customFormat="1">
      <c r="A1452" s="187" t="s">
        <v>4846</v>
      </c>
      <c r="B1452" s="188" t="s">
        <v>4847</v>
      </c>
      <c r="C1452" s="189"/>
      <c r="D1452" s="189"/>
      <c r="E1452" s="189">
        <v>1</v>
      </c>
      <c r="F1452" s="189"/>
      <c r="G1452" s="189"/>
      <c r="H1452" s="189"/>
      <c r="I1452" s="189"/>
      <c r="J1452" s="189"/>
      <c r="K1452" s="189">
        <f t="shared" si="22"/>
        <v>1</v>
      </c>
      <c r="L1452" s="188" t="s">
        <v>98</v>
      </c>
      <c r="M1452" s="188" t="s">
        <v>2821</v>
      </c>
      <c r="N1452" s="188"/>
      <c r="O1452" s="190"/>
    </row>
    <row r="1453" spans="1:15" s="174" customFormat="1">
      <c r="A1453" s="187" t="s">
        <v>4848</v>
      </c>
      <c r="B1453" s="188" t="s">
        <v>4849</v>
      </c>
      <c r="C1453" s="189"/>
      <c r="D1453" s="189"/>
      <c r="E1453" s="189">
        <v>1</v>
      </c>
      <c r="F1453" s="189"/>
      <c r="G1453" s="189"/>
      <c r="H1453" s="189"/>
      <c r="I1453" s="189"/>
      <c r="J1453" s="189"/>
      <c r="K1453" s="189">
        <f t="shared" si="22"/>
        <v>1</v>
      </c>
      <c r="L1453" s="188" t="s">
        <v>98</v>
      </c>
      <c r="M1453" s="188" t="s">
        <v>1600</v>
      </c>
      <c r="N1453" s="188"/>
      <c r="O1453" s="190"/>
    </row>
    <row r="1454" spans="1:15" s="174" customFormat="1">
      <c r="A1454" s="187" t="s">
        <v>4850</v>
      </c>
      <c r="B1454" s="188" t="s">
        <v>4851</v>
      </c>
      <c r="C1454" s="189"/>
      <c r="D1454" s="189"/>
      <c r="E1454" s="189">
        <v>1</v>
      </c>
      <c r="F1454" s="189"/>
      <c r="G1454" s="189"/>
      <c r="H1454" s="189"/>
      <c r="I1454" s="189"/>
      <c r="J1454" s="189"/>
      <c r="K1454" s="189">
        <f t="shared" si="22"/>
        <v>1</v>
      </c>
      <c r="L1454" s="188" t="s">
        <v>98</v>
      </c>
      <c r="M1454" s="188" t="s">
        <v>1600</v>
      </c>
      <c r="N1454" s="188"/>
      <c r="O1454" s="190"/>
    </row>
    <row r="1455" spans="1:15" s="174" customFormat="1">
      <c r="A1455" s="187" t="s">
        <v>4852</v>
      </c>
      <c r="B1455" s="188" t="s">
        <v>4853</v>
      </c>
      <c r="C1455" s="189"/>
      <c r="D1455" s="189"/>
      <c r="E1455" s="189">
        <v>1</v>
      </c>
      <c r="F1455" s="189"/>
      <c r="G1455" s="189"/>
      <c r="H1455" s="189"/>
      <c r="I1455" s="189"/>
      <c r="J1455" s="189"/>
      <c r="K1455" s="189">
        <f t="shared" si="22"/>
        <v>1</v>
      </c>
      <c r="L1455" s="188" t="s">
        <v>98</v>
      </c>
      <c r="M1455" s="188" t="s">
        <v>1950</v>
      </c>
      <c r="N1455" s="188"/>
      <c r="O1455" s="190"/>
    </row>
    <row r="1456" spans="1:15" s="174" customFormat="1">
      <c r="A1456" s="187" t="s">
        <v>4854</v>
      </c>
      <c r="B1456" s="188" t="s">
        <v>4855</v>
      </c>
      <c r="C1456" s="189"/>
      <c r="D1456" s="189"/>
      <c r="E1456" s="189"/>
      <c r="F1456" s="189"/>
      <c r="G1456" s="189"/>
      <c r="H1456" s="189">
        <v>1</v>
      </c>
      <c r="I1456" s="189"/>
      <c r="J1456" s="189"/>
      <c r="K1456" s="189">
        <f t="shared" si="22"/>
        <v>1</v>
      </c>
      <c r="L1456" s="188" t="s">
        <v>98</v>
      </c>
      <c r="M1456" s="188" t="s">
        <v>847</v>
      </c>
      <c r="N1456" s="188"/>
      <c r="O1456" s="190"/>
    </row>
    <row r="1457" spans="1:15" s="174" customFormat="1">
      <c r="A1457" s="187" t="s">
        <v>4856</v>
      </c>
      <c r="B1457" s="188" t="s">
        <v>4857</v>
      </c>
      <c r="C1457" s="189">
        <v>1</v>
      </c>
      <c r="D1457" s="189"/>
      <c r="E1457" s="189"/>
      <c r="F1457" s="189"/>
      <c r="G1457" s="189"/>
      <c r="H1457" s="189"/>
      <c r="I1457" s="189">
        <v>1</v>
      </c>
      <c r="J1457" s="189"/>
      <c r="K1457" s="189">
        <f t="shared" si="22"/>
        <v>2</v>
      </c>
      <c r="L1457" s="188" t="s">
        <v>98</v>
      </c>
      <c r="M1457" s="188" t="s">
        <v>844</v>
      </c>
      <c r="N1457" s="188"/>
      <c r="O1457" s="190"/>
    </row>
    <row r="1458" spans="1:15" s="174" customFormat="1">
      <c r="A1458" s="187" t="s">
        <v>4858</v>
      </c>
      <c r="B1458" s="188" t="s">
        <v>4859</v>
      </c>
      <c r="C1458" s="189"/>
      <c r="D1458" s="189"/>
      <c r="E1458" s="189"/>
      <c r="F1458" s="189"/>
      <c r="G1458" s="189">
        <v>1</v>
      </c>
      <c r="H1458" s="189"/>
      <c r="I1458" s="189"/>
      <c r="J1458" s="189"/>
      <c r="K1458" s="189">
        <f t="shared" si="22"/>
        <v>1</v>
      </c>
      <c r="L1458" s="188" t="s">
        <v>106</v>
      </c>
      <c r="M1458" s="188" t="s">
        <v>816</v>
      </c>
      <c r="N1458" s="188"/>
      <c r="O1458" s="190"/>
    </row>
    <row r="1459" spans="1:15" s="174" customFormat="1">
      <c r="A1459" s="187" t="s">
        <v>4860</v>
      </c>
      <c r="B1459" s="188" t="s">
        <v>4861</v>
      </c>
      <c r="C1459" s="189"/>
      <c r="D1459" s="189"/>
      <c r="E1459" s="189"/>
      <c r="F1459" s="189"/>
      <c r="G1459" s="189"/>
      <c r="H1459" s="189"/>
      <c r="I1459" s="189">
        <v>1</v>
      </c>
      <c r="J1459" s="189"/>
      <c r="K1459" s="189">
        <f t="shared" si="22"/>
        <v>1</v>
      </c>
      <c r="L1459" s="188" t="s">
        <v>106</v>
      </c>
      <c r="M1459" s="188" t="s">
        <v>861</v>
      </c>
      <c r="N1459" s="188"/>
      <c r="O1459" s="190"/>
    </row>
    <row r="1460" spans="1:15" s="174" customFormat="1">
      <c r="A1460" s="187" t="s">
        <v>4862</v>
      </c>
      <c r="B1460" s="188" t="s">
        <v>4863</v>
      </c>
      <c r="C1460" s="189">
        <v>1</v>
      </c>
      <c r="D1460" s="189"/>
      <c r="E1460" s="189"/>
      <c r="F1460" s="189"/>
      <c r="G1460" s="189"/>
      <c r="H1460" s="189"/>
      <c r="I1460" s="189">
        <v>1</v>
      </c>
      <c r="J1460" s="189"/>
      <c r="K1460" s="189">
        <f t="shared" si="22"/>
        <v>2</v>
      </c>
      <c r="L1460" s="188" t="s">
        <v>106</v>
      </c>
      <c r="M1460" s="188" t="s">
        <v>861</v>
      </c>
      <c r="N1460" s="188"/>
      <c r="O1460" s="190"/>
    </row>
    <row r="1461" spans="1:15" s="174" customFormat="1">
      <c r="A1461" s="187" t="s">
        <v>4864</v>
      </c>
      <c r="B1461" s="188" t="s">
        <v>4865</v>
      </c>
      <c r="C1461" s="189">
        <v>1</v>
      </c>
      <c r="D1461" s="189"/>
      <c r="E1461" s="189"/>
      <c r="F1461" s="189"/>
      <c r="G1461" s="189">
        <v>1</v>
      </c>
      <c r="H1461" s="189"/>
      <c r="I1461" s="189"/>
      <c r="J1461" s="189"/>
      <c r="K1461" s="189">
        <f t="shared" si="22"/>
        <v>2</v>
      </c>
      <c r="L1461" s="188" t="s">
        <v>106</v>
      </c>
      <c r="M1461" s="188" t="s">
        <v>816</v>
      </c>
      <c r="N1461" s="188"/>
      <c r="O1461" s="190"/>
    </row>
    <row r="1462" spans="1:15" s="174" customFormat="1">
      <c r="A1462" s="187" t="s">
        <v>4866</v>
      </c>
      <c r="B1462" s="188" t="s">
        <v>4867</v>
      </c>
      <c r="C1462" s="189">
        <v>1</v>
      </c>
      <c r="D1462" s="189">
        <v>1</v>
      </c>
      <c r="E1462" s="189"/>
      <c r="F1462" s="189"/>
      <c r="G1462" s="189"/>
      <c r="H1462" s="189"/>
      <c r="I1462" s="189"/>
      <c r="J1462" s="189"/>
      <c r="K1462" s="189">
        <f t="shared" si="22"/>
        <v>2</v>
      </c>
      <c r="L1462" s="188" t="s">
        <v>106</v>
      </c>
      <c r="M1462" s="188" t="s">
        <v>847</v>
      </c>
      <c r="N1462" s="188"/>
      <c r="O1462" s="190"/>
    </row>
    <row r="1463" spans="1:15" s="174" customFormat="1">
      <c r="A1463" s="187" t="s">
        <v>4868</v>
      </c>
      <c r="B1463" s="188" t="s">
        <v>4869</v>
      </c>
      <c r="C1463" s="189">
        <v>1</v>
      </c>
      <c r="D1463" s="189"/>
      <c r="E1463" s="189"/>
      <c r="F1463" s="189"/>
      <c r="G1463" s="189"/>
      <c r="H1463" s="189"/>
      <c r="I1463" s="189"/>
      <c r="J1463" s="189"/>
      <c r="K1463" s="189">
        <f t="shared" si="22"/>
        <v>1</v>
      </c>
      <c r="L1463" s="188" t="s">
        <v>106</v>
      </c>
      <c r="M1463" s="188" t="s">
        <v>847</v>
      </c>
      <c r="N1463" s="188"/>
      <c r="O1463" s="190"/>
    </row>
    <row r="1464" spans="1:15" s="174" customFormat="1">
      <c r="A1464" s="187" t="s">
        <v>4870</v>
      </c>
      <c r="B1464" s="188" t="s">
        <v>4871</v>
      </c>
      <c r="C1464" s="189"/>
      <c r="D1464" s="189"/>
      <c r="E1464" s="189"/>
      <c r="F1464" s="189"/>
      <c r="G1464" s="189">
        <v>1</v>
      </c>
      <c r="H1464" s="189"/>
      <c r="I1464" s="189"/>
      <c r="J1464" s="189"/>
      <c r="K1464" s="189">
        <f t="shared" si="22"/>
        <v>1</v>
      </c>
      <c r="L1464" s="188" t="s">
        <v>106</v>
      </c>
      <c r="M1464" s="188" t="s">
        <v>816</v>
      </c>
      <c r="N1464" s="188" t="s">
        <v>1168</v>
      </c>
      <c r="O1464" s="190"/>
    </row>
    <row r="1465" spans="1:15" s="174" customFormat="1">
      <c r="A1465" s="187" t="s">
        <v>4872</v>
      </c>
      <c r="B1465" s="188" t="s">
        <v>4873</v>
      </c>
      <c r="C1465" s="189"/>
      <c r="D1465" s="189"/>
      <c r="E1465" s="189"/>
      <c r="F1465" s="189"/>
      <c r="G1465" s="189"/>
      <c r="H1465" s="189"/>
      <c r="I1465" s="189">
        <v>1</v>
      </c>
      <c r="J1465" s="189"/>
      <c r="K1465" s="189">
        <f t="shared" si="22"/>
        <v>1</v>
      </c>
      <c r="L1465" s="188" t="s">
        <v>106</v>
      </c>
      <c r="M1465" s="188" t="s">
        <v>1182</v>
      </c>
      <c r="N1465" s="188"/>
      <c r="O1465" s="190"/>
    </row>
    <row r="1466" spans="1:15" s="174" customFormat="1">
      <c r="A1466" s="187" t="s">
        <v>4874</v>
      </c>
      <c r="B1466" s="188" t="s">
        <v>4875</v>
      </c>
      <c r="C1466" s="189"/>
      <c r="D1466" s="189"/>
      <c r="E1466" s="189"/>
      <c r="F1466" s="189"/>
      <c r="G1466" s="189"/>
      <c r="H1466" s="189"/>
      <c r="I1466" s="189">
        <v>1</v>
      </c>
      <c r="J1466" s="189"/>
      <c r="K1466" s="189">
        <f t="shared" si="22"/>
        <v>1</v>
      </c>
      <c r="L1466" s="188" t="s">
        <v>106</v>
      </c>
      <c r="M1466" s="188" t="s">
        <v>844</v>
      </c>
      <c r="N1466" s="188"/>
      <c r="O1466" s="190"/>
    </row>
    <row r="1467" spans="1:15" s="174" customFormat="1">
      <c r="A1467" s="187" t="s">
        <v>4876</v>
      </c>
      <c r="B1467" s="188" t="s">
        <v>4877</v>
      </c>
      <c r="C1467" s="189"/>
      <c r="D1467" s="189"/>
      <c r="E1467" s="189">
        <v>1</v>
      </c>
      <c r="F1467" s="189"/>
      <c r="G1467" s="189"/>
      <c r="H1467" s="189"/>
      <c r="I1467" s="189"/>
      <c r="J1467" s="189"/>
      <c r="K1467" s="189">
        <f t="shared" si="22"/>
        <v>1</v>
      </c>
      <c r="L1467" s="188" t="s">
        <v>106</v>
      </c>
      <c r="M1467" s="188" t="s">
        <v>861</v>
      </c>
      <c r="N1467" s="188"/>
      <c r="O1467" s="190"/>
    </row>
    <row r="1468" spans="1:15" s="174" customFormat="1">
      <c r="A1468" s="187" t="s">
        <v>4878</v>
      </c>
      <c r="B1468" s="188" t="s">
        <v>4879</v>
      </c>
      <c r="C1468" s="189">
        <v>1</v>
      </c>
      <c r="D1468" s="189"/>
      <c r="E1468" s="189"/>
      <c r="F1468" s="189"/>
      <c r="G1468" s="189"/>
      <c r="H1468" s="189"/>
      <c r="I1468" s="189">
        <v>1</v>
      </c>
      <c r="J1468" s="189"/>
      <c r="K1468" s="189">
        <f t="shared" si="22"/>
        <v>2</v>
      </c>
      <c r="L1468" s="188" t="s">
        <v>400</v>
      </c>
      <c r="M1468" s="188" t="s">
        <v>1568</v>
      </c>
      <c r="N1468" s="188"/>
      <c r="O1468" s="190"/>
    </row>
    <row r="1469" spans="1:15" s="174" customFormat="1">
      <c r="A1469" s="187" t="s">
        <v>4880</v>
      </c>
      <c r="B1469" s="188" t="s">
        <v>4881</v>
      </c>
      <c r="C1469" s="189"/>
      <c r="D1469" s="189"/>
      <c r="E1469" s="189">
        <v>1</v>
      </c>
      <c r="F1469" s="189"/>
      <c r="G1469" s="189"/>
      <c r="H1469" s="189"/>
      <c r="I1469" s="189"/>
      <c r="J1469" s="189"/>
      <c r="K1469" s="189">
        <f t="shared" si="22"/>
        <v>1</v>
      </c>
      <c r="L1469" s="188" t="s">
        <v>2628</v>
      </c>
      <c r="M1469" s="188" t="s">
        <v>1189</v>
      </c>
      <c r="N1469" s="188"/>
      <c r="O1469" s="190"/>
    </row>
    <row r="1470" spans="1:15" s="174" customFormat="1">
      <c r="A1470" s="187" t="s">
        <v>4882</v>
      </c>
      <c r="B1470" s="188" t="s">
        <v>4883</v>
      </c>
      <c r="C1470" s="189">
        <v>1</v>
      </c>
      <c r="D1470" s="189"/>
      <c r="E1470" s="189">
        <v>1</v>
      </c>
      <c r="F1470" s="189"/>
      <c r="G1470" s="189"/>
      <c r="H1470" s="189"/>
      <c r="I1470" s="189">
        <v>1</v>
      </c>
      <c r="J1470" s="189"/>
      <c r="K1470" s="189">
        <f t="shared" si="22"/>
        <v>3</v>
      </c>
      <c r="L1470" s="188" t="s">
        <v>2628</v>
      </c>
      <c r="M1470" s="188" t="s">
        <v>844</v>
      </c>
      <c r="N1470" s="188"/>
      <c r="O1470" s="190"/>
    </row>
    <row r="1471" spans="1:15" s="174" customFormat="1">
      <c r="A1471" s="187" t="s">
        <v>4884</v>
      </c>
      <c r="B1471" s="188" t="s">
        <v>4885</v>
      </c>
      <c r="C1471" s="189"/>
      <c r="D1471" s="189"/>
      <c r="E1471" s="189"/>
      <c r="F1471" s="189"/>
      <c r="G1471" s="189">
        <v>1</v>
      </c>
      <c r="H1471" s="189"/>
      <c r="I1471" s="189"/>
      <c r="J1471" s="189"/>
      <c r="K1471" s="189">
        <f t="shared" si="22"/>
        <v>1</v>
      </c>
      <c r="L1471" s="188" t="s">
        <v>404</v>
      </c>
      <c r="M1471" s="188" t="s">
        <v>847</v>
      </c>
      <c r="N1471" s="188"/>
      <c r="O1471" s="190"/>
    </row>
    <row r="1472" spans="1:15" s="174" customFormat="1">
      <c r="A1472" s="187" t="s">
        <v>4886</v>
      </c>
      <c r="B1472" s="188" t="s">
        <v>4887</v>
      </c>
      <c r="C1472" s="189"/>
      <c r="D1472" s="189"/>
      <c r="E1472" s="189"/>
      <c r="F1472" s="189"/>
      <c r="G1472" s="189">
        <v>1</v>
      </c>
      <c r="H1472" s="189">
        <v>1</v>
      </c>
      <c r="I1472" s="189">
        <v>1</v>
      </c>
      <c r="J1472" s="189"/>
      <c r="K1472" s="189">
        <f t="shared" si="22"/>
        <v>3</v>
      </c>
      <c r="L1472" s="188" t="s">
        <v>404</v>
      </c>
      <c r="M1472" s="188" t="s">
        <v>1981</v>
      </c>
      <c r="N1472" s="188"/>
      <c r="O1472" s="190"/>
    </row>
    <row r="1473" spans="1:15" s="174" customFormat="1">
      <c r="A1473" s="187" t="s">
        <v>4888</v>
      </c>
      <c r="B1473" s="188" t="s">
        <v>4889</v>
      </c>
      <c r="C1473" s="189"/>
      <c r="D1473" s="189"/>
      <c r="E1473" s="189"/>
      <c r="F1473" s="189"/>
      <c r="G1473" s="189"/>
      <c r="H1473" s="189"/>
      <c r="I1473" s="189">
        <v>1</v>
      </c>
      <c r="J1473" s="189"/>
      <c r="K1473" s="189">
        <f t="shared" si="22"/>
        <v>1</v>
      </c>
      <c r="L1473" s="188" t="s">
        <v>98</v>
      </c>
      <c r="M1473" s="188" t="s">
        <v>823</v>
      </c>
      <c r="N1473" s="188"/>
      <c r="O1473" s="190"/>
    </row>
    <row r="1474" spans="1:15" s="174" customFormat="1">
      <c r="A1474" s="187" t="s">
        <v>4890</v>
      </c>
      <c r="B1474" s="188" t="s">
        <v>4891</v>
      </c>
      <c r="C1474" s="189"/>
      <c r="D1474" s="189"/>
      <c r="E1474" s="189"/>
      <c r="F1474" s="189"/>
      <c r="G1474" s="189"/>
      <c r="H1474" s="189">
        <v>1</v>
      </c>
      <c r="I1474" s="189">
        <v>1</v>
      </c>
      <c r="J1474" s="189"/>
      <c r="K1474" s="189">
        <f t="shared" si="22"/>
        <v>2</v>
      </c>
      <c r="L1474" s="188" t="s">
        <v>106</v>
      </c>
      <c r="M1474" s="188" t="s">
        <v>847</v>
      </c>
      <c r="N1474" s="188"/>
      <c r="O1474" s="190"/>
    </row>
    <row r="1475" spans="1:15" s="174" customFormat="1">
      <c r="A1475" s="187" t="s">
        <v>4892</v>
      </c>
      <c r="B1475" s="188" t="s">
        <v>4893</v>
      </c>
      <c r="C1475" s="189"/>
      <c r="D1475" s="189"/>
      <c r="E1475" s="189"/>
      <c r="F1475" s="189"/>
      <c r="G1475" s="189">
        <v>1</v>
      </c>
      <c r="H1475" s="189"/>
      <c r="I1475" s="189">
        <v>1</v>
      </c>
      <c r="J1475" s="189">
        <v>1</v>
      </c>
      <c r="K1475" s="189">
        <f t="shared" si="22"/>
        <v>3</v>
      </c>
      <c r="L1475" s="188" t="s">
        <v>106</v>
      </c>
      <c r="M1475" s="188" t="s">
        <v>847</v>
      </c>
      <c r="N1475" s="188"/>
      <c r="O1475" s="190"/>
    </row>
    <row r="1476" spans="1:15" s="174" customFormat="1">
      <c r="A1476" s="187" t="s">
        <v>4894</v>
      </c>
      <c r="B1476" s="188" t="s">
        <v>4895</v>
      </c>
      <c r="C1476" s="189"/>
      <c r="D1476" s="189"/>
      <c r="E1476" s="189"/>
      <c r="F1476" s="189"/>
      <c r="G1476" s="189"/>
      <c r="H1476" s="189"/>
      <c r="I1476" s="189">
        <v>1</v>
      </c>
      <c r="J1476" s="189"/>
      <c r="K1476" s="189">
        <f t="shared" si="22"/>
        <v>1</v>
      </c>
      <c r="L1476" s="188" t="s">
        <v>106</v>
      </c>
      <c r="M1476" s="188" t="s">
        <v>847</v>
      </c>
      <c r="N1476" s="188"/>
      <c r="O1476" s="190"/>
    </row>
    <row r="1477" spans="1:15" s="174" customFormat="1">
      <c r="A1477" s="187" t="s">
        <v>4896</v>
      </c>
      <c r="B1477" s="188" t="s">
        <v>4897</v>
      </c>
      <c r="C1477" s="189">
        <v>1</v>
      </c>
      <c r="D1477" s="189"/>
      <c r="E1477" s="189">
        <v>1</v>
      </c>
      <c r="F1477" s="189"/>
      <c r="G1477" s="189"/>
      <c r="H1477" s="189"/>
      <c r="I1477" s="189"/>
      <c r="J1477" s="189"/>
      <c r="K1477" s="189">
        <f t="shared" si="22"/>
        <v>2</v>
      </c>
      <c r="L1477" s="188" t="s">
        <v>155</v>
      </c>
      <c r="M1477" s="188" t="s">
        <v>844</v>
      </c>
      <c r="N1477" s="188"/>
      <c r="O1477" s="190"/>
    </row>
    <row r="1478" spans="1:15" s="174" customFormat="1">
      <c r="A1478" s="187" t="s">
        <v>4898</v>
      </c>
      <c r="B1478" s="188" t="s">
        <v>4899</v>
      </c>
      <c r="C1478" s="189"/>
      <c r="D1478" s="189"/>
      <c r="E1478" s="189"/>
      <c r="F1478" s="189"/>
      <c r="G1478" s="189"/>
      <c r="H1478" s="189">
        <v>1</v>
      </c>
      <c r="I1478" s="189"/>
      <c r="J1478" s="189"/>
      <c r="K1478" s="189">
        <f t="shared" si="22"/>
        <v>1</v>
      </c>
      <c r="L1478" s="188" t="s">
        <v>617</v>
      </c>
      <c r="M1478" s="188" t="s">
        <v>847</v>
      </c>
      <c r="N1478" s="188"/>
      <c r="O1478" s="190"/>
    </row>
    <row r="1479" spans="1:15" s="174" customFormat="1">
      <c r="A1479" s="187" t="s">
        <v>4900</v>
      </c>
      <c r="B1479" s="188" t="s">
        <v>4901</v>
      </c>
      <c r="C1479" s="189"/>
      <c r="D1479" s="189"/>
      <c r="E1479" s="189">
        <v>1</v>
      </c>
      <c r="F1479" s="189"/>
      <c r="G1479" s="189">
        <v>1</v>
      </c>
      <c r="H1479" s="189"/>
      <c r="I1479" s="189"/>
      <c r="J1479" s="189"/>
      <c r="K1479" s="189">
        <f t="shared" si="22"/>
        <v>2</v>
      </c>
      <c r="L1479" s="188" t="s">
        <v>617</v>
      </c>
      <c r="M1479" s="188" t="s">
        <v>827</v>
      </c>
      <c r="N1479" s="188"/>
      <c r="O1479" s="190"/>
    </row>
    <row r="1480" spans="1:15" s="174" customFormat="1">
      <c r="A1480" s="187" t="s">
        <v>4902</v>
      </c>
      <c r="B1480" s="188" t="s">
        <v>4903</v>
      </c>
      <c r="C1480" s="189"/>
      <c r="D1480" s="189"/>
      <c r="E1480" s="189">
        <v>1</v>
      </c>
      <c r="F1480" s="189"/>
      <c r="G1480" s="189">
        <v>1</v>
      </c>
      <c r="H1480" s="189"/>
      <c r="I1480" s="189"/>
      <c r="J1480" s="189"/>
      <c r="K1480" s="189">
        <f t="shared" si="22"/>
        <v>2</v>
      </c>
      <c r="L1480" s="188" t="s">
        <v>4798</v>
      </c>
      <c r="M1480" s="188" t="s">
        <v>861</v>
      </c>
      <c r="N1480" s="188"/>
      <c r="O1480" s="190"/>
    </row>
    <row r="1481" spans="1:15" s="174" customFormat="1">
      <c r="A1481" s="187" t="s">
        <v>4904</v>
      </c>
      <c r="B1481" s="188" t="s">
        <v>4905</v>
      </c>
      <c r="C1481" s="189"/>
      <c r="D1481" s="189"/>
      <c r="E1481" s="189"/>
      <c r="F1481" s="189"/>
      <c r="G1481" s="189">
        <v>1</v>
      </c>
      <c r="H1481" s="189"/>
      <c r="I1481" s="189"/>
      <c r="J1481" s="189"/>
      <c r="K1481" s="189">
        <f t="shared" ref="K1481:K1544" si="23">SUM(C1481:J1481)</f>
        <v>1</v>
      </c>
      <c r="L1481" s="188" t="s">
        <v>4798</v>
      </c>
      <c r="M1481" s="188" t="s">
        <v>847</v>
      </c>
      <c r="N1481" s="188" t="s">
        <v>1168</v>
      </c>
      <c r="O1481" s="190"/>
    </row>
    <row r="1482" spans="1:15" s="174" customFormat="1">
      <c r="A1482" s="187" t="s">
        <v>4906</v>
      </c>
      <c r="B1482" s="188" t="s">
        <v>4907</v>
      </c>
      <c r="C1482" s="189"/>
      <c r="D1482" s="189"/>
      <c r="E1482" s="189"/>
      <c r="F1482" s="189"/>
      <c r="G1482" s="189">
        <v>1</v>
      </c>
      <c r="H1482" s="189"/>
      <c r="I1482" s="189"/>
      <c r="J1482" s="189"/>
      <c r="K1482" s="189">
        <f t="shared" si="23"/>
        <v>1</v>
      </c>
      <c r="L1482" s="188" t="s">
        <v>4798</v>
      </c>
      <c r="M1482" s="188" t="s">
        <v>816</v>
      </c>
      <c r="N1482" s="188" t="s">
        <v>1168</v>
      </c>
      <c r="O1482" s="190"/>
    </row>
    <row r="1483" spans="1:15" s="174" customFormat="1">
      <c r="A1483" s="187" t="s">
        <v>4908</v>
      </c>
      <c r="B1483" s="188" t="s">
        <v>4909</v>
      </c>
      <c r="C1483" s="189">
        <v>1</v>
      </c>
      <c r="D1483" s="189"/>
      <c r="E1483" s="189"/>
      <c r="F1483" s="189"/>
      <c r="G1483" s="189"/>
      <c r="H1483" s="189"/>
      <c r="I1483" s="189">
        <v>1</v>
      </c>
      <c r="J1483" s="189"/>
      <c r="K1483" s="189">
        <f t="shared" si="23"/>
        <v>2</v>
      </c>
      <c r="L1483" s="188" t="s">
        <v>98</v>
      </c>
      <c r="M1483" s="188" t="s">
        <v>847</v>
      </c>
      <c r="N1483" s="188"/>
      <c r="O1483" s="190"/>
    </row>
    <row r="1484" spans="1:15" s="174" customFormat="1">
      <c r="A1484" s="187" t="s">
        <v>4910</v>
      </c>
      <c r="B1484" s="188" t="s">
        <v>4911</v>
      </c>
      <c r="C1484" s="189"/>
      <c r="D1484" s="189"/>
      <c r="E1484" s="189"/>
      <c r="F1484" s="189"/>
      <c r="G1484" s="189"/>
      <c r="H1484" s="189"/>
      <c r="I1484" s="189"/>
      <c r="J1484" s="189">
        <v>1</v>
      </c>
      <c r="K1484" s="189">
        <f t="shared" si="23"/>
        <v>1</v>
      </c>
      <c r="L1484" s="188" t="s">
        <v>98</v>
      </c>
      <c r="M1484" s="188" t="s">
        <v>847</v>
      </c>
      <c r="N1484" s="188"/>
      <c r="O1484" s="190"/>
    </row>
    <row r="1485" spans="1:15" s="174" customFormat="1">
      <c r="A1485" s="187" t="s">
        <v>4912</v>
      </c>
      <c r="B1485" s="188" t="s">
        <v>4913</v>
      </c>
      <c r="C1485" s="189"/>
      <c r="D1485" s="189"/>
      <c r="E1485" s="189"/>
      <c r="F1485" s="189"/>
      <c r="G1485" s="189"/>
      <c r="H1485" s="189"/>
      <c r="I1485" s="189">
        <v>1</v>
      </c>
      <c r="J1485" s="189"/>
      <c r="K1485" s="189">
        <f t="shared" si="23"/>
        <v>1</v>
      </c>
      <c r="L1485" s="188" t="s">
        <v>98</v>
      </c>
      <c r="M1485" s="188" t="s">
        <v>861</v>
      </c>
      <c r="N1485" s="188"/>
      <c r="O1485" s="190"/>
    </row>
    <row r="1486" spans="1:15" s="174" customFormat="1">
      <c r="A1486" s="187" t="s">
        <v>4914</v>
      </c>
      <c r="B1486" s="188" t="s">
        <v>4915</v>
      </c>
      <c r="C1486" s="189"/>
      <c r="D1486" s="189"/>
      <c r="E1486" s="189"/>
      <c r="F1486" s="189"/>
      <c r="G1486" s="189"/>
      <c r="H1486" s="189"/>
      <c r="I1486" s="189">
        <v>1</v>
      </c>
      <c r="J1486" s="189"/>
      <c r="K1486" s="189">
        <f t="shared" si="23"/>
        <v>1</v>
      </c>
      <c r="L1486" s="188" t="s">
        <v>98</v>
      </c>
      <c r="M1486" s="188" t="s">
        <v>2676</v>
      </c>
      <c r="N1486" s="188"/>
      <c r="O1486" s="190"/>
    </row>
    <row r="1487" spans="1:15" s="174" customFormat="1">
      <c r="A1487" s="187" t="s">
        <v>4916</v>
      </c>
      <c r="B1487" s="188" t="s">
        <v>4917</v>
      </c>
      <c r="C1487" s="189"/>
      <c r="D1487" s="189"/>
      <c r="E1487" s="189"/>
      <c r="F1487" s="189"/>
      <c r="G1487" s="189">
        <v>1</v>
      </c>
      <c r="H1487" s="189"/>
      <c r="I1487" s="189">
        <v>1</v>
      </c>
      <c r="J1487" s="189"/>
      <c r="K1487" s="189">
        <f t="shared" si="23"/>
        <v>2</v>
      </c>
      <c r="L1487" s="188" t="s">
        <v>98</v>
      </c>
      <c r="M1487" s="188" t="s">
        <v>3744</v>
      </c>
      <c r="N1487" s="188"/>
      <c r="O1487" s="190"/>
    </row>
    <row r="1488" spans="1:15" s="174" customFormat="1">
      <c r="A1488" s="187" t="s">
        <v>4918</v>
      </c>
      <c r="B1488" s="188" t="s">
        <v>4919</v>
      </c>
      <c r="C1488" s="189"/>
      <c r="D1488" s="189"/>
      <c r="E1488" s="189"/>
      <c r="F1488" s="189"/>
      <c r="G1488" s="189">
        <v>1</v>
      </c>
      <c r="H1488" s="189"/>
      <c r="I1488" s="189"/>
      <c r="J1488" s="189"/>
      <c r="K1488" s="189">
        <f t="shared" si="23"/>
        <v>1</v>
      </c>
      <c r="L1488" s="188" t="s">
        <v>98</v>
      </c>
      <c r="M1488" s="188" t="s">
        <v>1981</v>
      </c>
      <c r="N1488" s="188"/>
      <c r="O1488" s="190"/>
    </row>
    <row r="1489" spans="1:15" s="174" customFormat="1">
      <c r="A1489" s="187" t="s">
        <v>4920</v>
      </c>
      <c r="B1489" s="188" t="s">
        <v>4921</v>
      </c>
      <c r="C1489" s="189"/>
      <c r="D1489" s="189"/>
      <c r="E1489" s="189"/>
      <c r="F1489" s="189"/>
      <c r="G1489" s="189"/>
      <c r="H1489" s="189"/>
      <c r="I1489" s="189">
        <v>1</v>
      </c>
      <c r="J1489" s="189"/>
      <c r="K1489" s="189">
        <f t="shared" si="23"/>
        <v>1</v>
      </c>
      <c r="L1489" s="188"/>
      <c r="M1489" s="188" t="s">
        <v>844</v>
      </c>
      <c r="N1489" s="188"/>
      <c r="O1489" s="190"/>
    </row>
    <row r="1490" spans="1:15" s="174" customFormat="1">
      <c r="A1490" s="187" t="s">
        <v>4922</v>
      </c>
      <c r="B1490" s="188" t="s">
        <v>4923</v>
      </c>
      <c r="C1490" s="189"/>
      <c r="D1490" s="189"/>
      <c r="E1490" s="189">
        <v>1</v>
      </c>
      <c r="F1490" s="189"/>
      <c r="G1490" s="189"/>
      <c r="H1490" s="189"/>
      <c r="I1490" s="189"/>
      <c r="J1490" s="189"/>
      <c r="K1490" s="189">
        <f t="shared" si="23"/>
        <v>1</v>
      </c>
      <c r="L1490" s="188"/>
      <c r="M1490" s="188" t="s">
        <v>1182</v>
      </c>
      <c r="N1490" s="188"/>
      <c r="O1490" s="190"/>
    </row>
    <row r="1491" spans="1:15" s="174" customFormat="1">
      <c r="A1491" s="187" t="s">
        <v>4924</v>
      </c>
      <c r="B1491" s="188" t="s">
        <v>4925</v>
      </c>
      <c r="C1491" s="189"/>
      <c r="D1491" s="189"/>
      <c r="E1491" s="189">
        <v>1</v>
      </c>
      <c r="F1491" s="189"/>
      <c r="G1491" s="189"/>
      <c r="H1491" s="189"/>
      <c r="I1491" s="189">
        <v>1</v>
      </c>
      <c r="J1491" s="189"/>
      <c r="K1491" s="189">
        <f t="shared" si="23"/>
        <v>2</v>
      </c>
      <c r="L1491" s="188"/>
      <c r="M1491" s="188" t="s">
        <v>844</v>
      </c>
      <c r="N1491" s="188"/>
      <c r="O1491" s="190"/>
    </row>
    <row r="1492" spans="1:15" s="174" customFormat="1">
      <c r="A1492" s="187" t="s">
        <v>4926</v>
      </c>
      <c r="B1492" s="188" t="s">
        <v>4927</v>
      </c>
      <c r="C1492" s="189"/>
      <c r="D1492" s="189"/>
      <c r="E1492" s="189"/>
      <c r="F1492" s="189"/>
      <c r="G1492" s="189"/>
      <c r="H1492" s="189">
        <v>1</v>
      </c>
      <c r="I1492" s="189"/>
      <c r="J1492" s="189"/>
      <c r="K1492" s="189">
        <f t="shared" si="23"/>
        <v>1</v>
      </c>
      <c r="L1492" s="188"/>
      <c r="M1492" s="188" t="s">
        <v>827</v>
      </c>
      <c r="N1492" s="188"/>
      <c r="O1492" s="190"/>
    </row>
    <row r="1493" spans="1:15" s="174" customFormat="1">
      <c r="A1493" s="187" t="s">
        <v>4928</v>
      </c>
      <c r="B1493" s="188" t="s">
        <v>4929</v>
      </c>
      <c r="C1493" s="189"/>
      <c r="D1493" s="189"/>
      <c r="E1493" s="189"/>
      <c r="F1493" s="189"/>
      <c r="G1493" s="189"/>
      <c r="H1493" s="189"/>
      <c r="I1493" s="189">
        <v>1</v>
      </c>
      <c r="J1493" s="189"/>
      <c r="K1493" s="189">
        <f t="shared" si="23"/>
        <v>1</v>
      </c>
      <c r="L1493" s="188"/>
      <c r="M1493" s="188" t="s">
        <v>2821</v>
      </c>
      <c r="N1493" s="188"/>
      <c r="O1493" s="190"/>
    </row>
    <row r="1494" spans="1:15" s="174" customFormat="1">
      <c r="A1494" s="187" t="s">
        <v>4930</v>
      </c>
      <c r="B1494" s="188" t="s">
        <v>4931</v>
      </c>
      <c r="C1494" s="189"/>
      <c r="D1494" s="189"/>
      <c r="E1494" s="189"/>
      <c r="F1494" s="189"/>
      <c r="G1494" s="189">
        <v>1</v>
      </c>
      <c r="H1494" s="189"/>
      <c r="I1494" s="189">
        <v>1</v>
      </c>
      <c r="J1494" s="189"/>
      <c r="K1494" s="189">
        <f t="shared" si="23"/>
        <v>2</v>
      </c>
      <c r="L1494" s="188"/>
      <c r="M1494" s="188" t="s">
        <v>844</v>
      </c>
      <c r="N1494" s="188"/>
      <c r="O1494" s="190"/>
    </row>
    <row r="1495" spans="1:15" s="174" customFormat="1">
      <c r="A1495" s="187" t="s">
        <v>4932</v>
      </c>
      <c r="B1495" s="188" t="s">
        <v>4933</v>
      </c>
      <c r="C1495" s="189"/>
      <c r="D1495" s="189"/>
      <c r="E1495" s="189"/>
      <c r="F1495" s="189"/>
      <c r="G1495" s="189">
        <v>1</v>
      </c>
      <c r="H1495" s="189">
        <v>1</v>
      </c>
      <c r="I1495" s="189"/>
      <c r="J1495" s="189"/>
      <c r="K1495" s="189">
        <f t="shared" si="23"/>
        <v>2</v>
      </c>
      <c r="L1495" s="188" t="s">
        <v>617</v>
      </c>
      <c r="M1495" s="188" t="s">
        <v>816</v>
      </c>
      <c r="N1495" s="188"/>
      <c r="O1495" s="190"/>
    </row>
    <row r="1496" spans="1:15" s="174" customFormat="1">
      <c r="A1496" s="187" t="s">
        <v>4934</v>
      </c>
      <c r="B1496" s="188" t="s">
        <v>4935</v>
      </c>
      <c r="C1496" s="189">
        <v>1</v>
      </c>
      <c r="D1496" s="189"/>
      <c r="E1496" s="189"/>
      <c r="F1496" s="189"/>
      <c r="G1496" s="189"/>
      <c r="H1496" s="189">
        <v>1</v>
      </c>
      <c r="I1496" s="189"/>
      <c r="J1496" s="189"/>
      <c r="K1496" s="189">
        <f t="shared" si="23"/>
        <v>2</v>
      </c>
      <c r="L1496" s="188" t="s">
        <v>617</v>
      </c>
      <c r="M1496" s="188" t="s">
        <v>816</v>
      </c>
      <c r="N1496" s="188"/>
      <c r="O1496" s="190"/>
    </row>
    <row r="1497" spans="1:15" s="174" customFormat="1">
      <c r="A1497" s="187" t="s">
        <v>4936</v>
      </c>
      <c r="B1497" s="188" t="s">
        <v>4937</v>
      </c>
      <c r="C1497" s="189"/>
      <c r="D1497" s="189"/>
      <c r="E1497" s="189"/>
      <c r="F1497" s="189"/>
      <c r="G1497" s="189">
        <v>1</v>
      </c>
      <c r="H1497" s="189"/>
      <c r="I1497" s="189"/>
      <c r="J1497" s="189">
        <v>1</v>
      </c>
      <c r="K1497" s="189">
        <f t="shared" si="23"/>
        <v>2</v>
      </c>
      <c r="L1497" s="188" t="s">
        <v>617</v>
      </c>
      <c r="M1497" s="188" t="s">
        <v>816</v>
      </c>
      <c r="N1497" s="188"/>
      <c r="O1497" s="190"/>
    </row>
    <row r="1498" spans="1:15" s="174" customFormat="1">
      <c r="A1498" s="187" t="s">
        <v>4938</v>
      </c>
      <c r="B1498" s="188" t="s">
        <v>4939</v>
      </c>
      <c r="C1498" s="189"/>
      <c r="D1498" s="189"/>
      <c r="E1498" s="189"/>
      <c r="F1498" s="189"/>
      <c r="G1498" s="189"/>
      <c r="H1498" s="189"/>
      <c r="I1498" s="189">
        <v>1</v>
      </c>
      <c r="J1498" s="189"/>
      <c r="K1498" s="189">
        <f t="shared" si="23"/>
        <v>1</v>
      </c>
      <c r="L1498" s="188" t="s">
        <v>617</v>
      </c>
      <c r="M1498" s="188" t="s">
        <v>1189</v>
      </c>
      <c r="N1498" s="188"/>
      <c r="O1498" s="190"/>
    </row>
    <row r="1499" spans="1:15" s="174" customFormat="1">
      <c r="A1499" s="187" t="s">
        <v>4940</v>
      </c>
      <c r="B1499" s="188" t="s">
        <v>4941</v>
      </c>
      <c r="C1499" s="189"/>
      <c r="D1499" s="189"/>
      <c r="E1499" s="189"/>
      <c r="F1499" s="189"/>
      <c r="G1499" s="189"/>
      <c r="H1499" s="189"/>
      <c r="I1499" s="189"/>
      <c r="J1499" s="189">
        <v>1</v>
      </c>
      <c r="K1499" s="189">
        <f t="shared" si="23"/>
        <v>1</v>
      </c>
      <c r="L1499" s="188" t="s">
        <v>617</v>
      </c>
      <c r="M1499" s="188" t="s">
        <v>827</v>
      </c>
      <c r="N1499" s="188"/>
      <c r="O1499" s="190"/>
    </row>
    <row r="1500" spans="1:15" s="174" customFormat="1">
      <c r="A1500" s="187" t="s">
        <v>4942</v>
      </c>
      <c r="B1500" s="188" t="s">
        <v>4943</v>
      </c>
      <c r="C1500" s="189">
        <v>1</v>
      </c>
      <c r="D1500" s="189"/>
      <c r="E1500" s="189"/>
      <c r="F1500" s="189"/>
      <c r="G1500" s="189">
        <v>1</v>
      </c>
      <c r="H1500" s="189">
        <v>1</v>
      </c>
      <c r="I1500" s="189">
        <v>1</v>
      </c>
      <c r="J1500" s="189"/>
      <c r="K1500" s="189">
        <f t="shared" si="23"/>
        <v>4</v>
      </c>
      <c r="L1500" s="188" t="s">
        <v>617</v>
      </c>
      <c r="M1500" s="188" t="s">
        <v>823</v>
      </c>
      <c r="N1500" s="188"/>
      <c r="O1500" s="190"/>
    </row>
    <row r="1501" spans="1:15" s="174" customFormat="1">
      <c r="A1501" s="187" t="s">
        <v>4944</v>
      </c>
      <c r="B1501" s="188" t="s">
        <v>4945</v>
      </c>
      <c r="C1501" s="189"/>
      <c r="D1501" s="189"/>
      <c r="E1501" s="189"/>
      <c r="F1501" s="189"/>
      <c r="G1501" s="189"/>
      <c r="H1501" s="189"/>
      <c r="I1501" s="189"/>
      <c r="J1501" s="189">
        <v>1</v>
      </c>
      <c r="K1501" s="189">
        <f t="shared" si="23"/>
        <v>1</v>
      </c>
      <c r="L1501" s="188" t="s">
        <v>617</v>
      </c>
      <c r="M1501" s="188" t="s">
        <v>823</v>
      </c>
      <c r="N1501" s="188"/>
      <c r="O1501" s="190"/>
    </row>
    <row r="1502" spans="1:15" s="174" customFormat="1">
      <c r="A1502" s="187" t="s">
        <v>4946</v>
      </c>
      <c r="B1502" s="188" t="s">
        <v>4947</v>
      </c>
      <c r="C1502" s="189"/>
      <c r="D1502" s="189">
        <v>1</v>
      </c>
      <c r="E1502" s="189">
        <v>1</v>
      </c>
      <c r="F1502" s="189"/>
      <c r="G1502" s="189"/>
      <c r="H1502" s="189"/>
      <c r="I1502" s="189"/>
      <c r="J1502" s="189"/>
      <c r="K1502" s="189">
        <f t="shared" si="23"/>
        <v>2</v>
      </c>
      <c r="L1502" s="188" t="s">
        <v>617</v>
      </c>
      <c r="M1502" s="188" t="s">
        <v>816</v>
      </c>
      <c r="N1502" s="188"/>
      <c r="O1502" s="190"/>
    </row>
    <row r="1503" spans="1:15" s="174" customFormat="1">
      <c r="A1503" s="187" t="s">
        <v>4948</v>
      </c>
      <c r="B1503" s="188" t="s">
        <v>4949</v>
      </c>
      <c r="C1503" s="189"/>
      <c r="D1503" s="189"/>
      <c r="E1503" s="189"/>
      <c r="F1503" s="189"/>
      <c r="G1503" s="189">
        <v>1</v>
      </c>
      <c r="H1503" s="189"/>
      <c r="I1503" s="189"/>
      <c r="J1503" s="189">
        <v>1</v>
      </c>
      <c r="K1503" s="189">
        <f t="shared" si="23"/>
        <v>2</v>
      </c>
      <c r="L1503" s="188" t="s">
        <v>617</v>
      </c>
      <c r="M1503" s="188" t="s">
        <v>1981</v>
      </c>
      <c r="N1503" s="188"/>
      <c r="O1503" s="190"/>
    </row>
    <row r="1504" spans="1:15" s="174" customFormat="1">
      <c r="A1504" s="187" t="s">
        <v>4950</v>
      </c>
      <c r="B1504" s="188" t="s">
        <v>4951</v>
      </c>
      <c r="C1504" s="189"/>
      <c r="D1504" s="189"/>
      <c r="E1504" s="189"/>
      <c r="F1504" s="189"/>
      <c r="G1504" s="189">
        <v>1</v>
      </c>
      <c r="H1504" s="189"/>
      <c r="I1504" s="189"/>
      <c r="J1504" s="189"/>
      <c r="K1504" s="189">
        <f t="shared" si="23"/>
        <v>1</v>
      </c>
      <c r="L1504" s="188" t="s">
        <v>617</v>
      </c>
      <c r="M1504" s="188" t="s">
        <v>816</v>
      </c>
      <c r="N1504" s="188"/>
      <c r="O1504" s="190"/>
    </row>
    <row r="1505" spans="1:15" s="174" customFormat="1">
      <c r="A1505" s="187" t="s">
        <v>4952</v>
      </c>
      <c r="B1505" s="188" t="s">
        <v>4953</v>
      </c>
      <c r="C1505" s="189">
        <v>1</v>
      </c>
      <c r="D1505" s="189"/>
      <c r="E1505" s="189"/>
      <c r="F1505" s="189"/>
      <c r="G1505" s="189"/>
      <c r="H1505" s="189"/>
      <c r="I1505" s="189">
        <v>1</v>
      </c>
      <c r="J1505" s="189"/>
      <c r="K1505" s="189">
        <f t="shared" si="23"/>
        <v>2</v>
      </c>
      <c r="L1505" s="188" t="s">
        <v>617</v>
      </c>
      <c r="M1505" s="188" t="s">
        <v>847</v>
      </c>
      <c r="N1505" s="188"/>
      <c r="O1505" s="190"/>
    </row>
    <row r="1506" spans="1:15" s="174" customFormat="1">
      <c r="A1506" s="187" t="s">
        <v>4954</v>
      </c>
      <c r="B1506" s="188" t="s">
        <v>4955</v>
      </c>
      <c r="C1506" s="189">
        <v>1</v>
      </c>
      <c r="D1506" s="189"/>
      <c r="E1506" s="189"/>
      <c r="F1506" s="189"/>
      <c r="G1506" s="189"/>
      <c r="H1506" s="189"/>
      <c r="I1506" s="189"/>
      <c r="J1506" s="189">
        <v>1</v>
      </c>
      <c r="K1506" s="189">
        <f t="shared" si="23"/>
        <v>2</v>
      </c>
      <c r="L1506" s="188" t="s">
        <v>617</v>
      </c>
      <c r="M1506" s="188" t="s">
        <v>816</v>
      </c>
      <c r="N1506" s="188"/>
      <c r="O1506" s="190"/>
    </row>
    <row r="1507" spans="1:15" s="174" customFormat="1">
      <c r="A1507" s="187" t="s">
        <v>4956</v>
      </c>
      <c r="B1507" s="188" t="s">
        <v>4957</v>
      </c>
      <c r="C1507" s="189"/>
      <c r="D1507" s="189"/>
      <c r="E1507" s="189"/>
      <c r="F1507" s="189"/>
      <c r="G1507" s="189">
        <v>1</v>
      </c>
      <c r="H1507" s="189"/>
      <c r="I1507" s="189"/>
      <c r="J1507" s="189"/>
      <c r="K1507" s="189">
        <f t="shared" si="23"/>
        <v>1</v>
      </c>
      <c r="L1507" s="188" t="s">
        <v>617</v>
      </c>
      <c r="M1507" s="188" t="s">
        <v>1981</v>
      </c>
      <c r="N1507" s="188"/>
      <c r="O1507" s="190"/>
    </row>
    <row r="1508" spans="1:15" s="174" customFormat="1">
      <c r="A1508" s="187" t="s">
        <v>4958</v>
      </c>
      <c r="B1508" s="188" t="s">
        <v>4959</v>
      </c>
      <c r="C1508" s="189"/>
      <c r="D1508" s="189"/>
      <c r="E1508" s="189"/>
      <c r="F1508" s="189"/>
      <c r="G1508" s="189"/>
      <c r="H1508" s="189">
        <v>1</v>
      </c>
      <c r="I1508" s="189"/>
      <c r="J1508" s="189"/>
      <c r="K1508" s="189">
        <f t="shared" si="23"/>
        <v>1</v>
      </c>
      <c r="L1508" s="188" t="s">
        <v>617</v>
      </c>
      <c r="M1508" s="188" t="s">
        <v>847</v>
      </c>
      <c r="N1508" s="188"/>
      <c r="O1508" s="190"/>
    </row>
    <row r="1509" spans="1:15" s="174" customFormat="1">
      <c r="A1509" s="187" t="s">
        <v>4960</v>
      </c>
      <c r="B1509" s="188" t="s">
        <v>4961</v>
      </c>
      <c r="C1509" s="189"/>
      <c r="D1509" s="189"/>
      <c r="E1509" s="189"/>
      <c r="F1509" s="189">
        <v>1</v>
      </c>
      <c r="G1509" s="189">
        <v>1</v>
      </c>
      <c r="H1509" s="189"/>
      <c r="I1509" s="189"/>
      <c r="J1509" s="189"/>
      <c r="K1509" s="189">
        <f t="shared" si="23"/>
        <v>2</v>
      </c>
      <c r="L1509" s="188" t="s">
        <v>617</v>
      </c>
      <c r="M1509" s="188" t="s">
        <v>816</v>
      </c>
      <c r="N1509" s="188"/>
      <c r="O1509" s="190"/>
    </row>
    <row r="1510" spans="1:15" s="174" customFormat="1">
      <c r="A1510" s="187" t="s">
        <v>4962</v>
      </c>
      <c r="B1510" s="188" t="s">
        <v>4963</v>
      </c>
      <c r="C1510" s="189"/>
      <c r="D1510" s="189"/>
      <c r="E1510" s="189"/>
      <c r="F1510" s="189"/>
      <c r="G1510" s="189">
        <v>1</v>
      </c>
      <c r="H1510" s="189"/>
      <c r="I1510" s="189"/>
      <c r="J1510" s="189">
        <v>1</v>
      </c>
      <c r="K1510" s="189">
        <f t="shared" si="23"/>
        <v>2</v>
      </c>
      <c r="L1510" s="188" t="s">
        <v>617</v>
      </c>
      <c r="M1510" s="188" t="s">
        <v>847</v>
      </c>
      <c r="N1510" s="188"/>
      <c r="O1510" s="190"/>
    </row>
    <row r="1511" spans="1:15" s="174" customFormat="1">
      <c r="A1511" s="187" t="s">
        <v>4964</v>
      </c>
      <c r="B1511" s="188" t="s">
        <v>4965</v>
      </c>
      <c r="C1511" s="189"/>
      <c r="D1511" s="189"/>
      <c r="E1511" s="189"/>
      <c r="F1511" s="189"/>
      <c r="G1511" s="189"/>
      <c r="H1511" s="189">
        <v>1</v>
      </c>
      <c r="I1511" s="189">
        <v>1</v>
      </c>
      <c r="J1511" s="189"/>
      <c r="K1511" s="189">
        <f t="shared" si="23"/>
        <v>2</v>
      </c>
      <c r="L1511" s="188" t="s">
        <v>617</v>
      </c>
      <c r="M1511" s="188" t="s">
        <v>847</v>
      </c>
      <c r="N1511" s="188"/>
      <c r="O1511" s="190"/>
    </row>
    <row r="1512" spans="1:15" s="174" customFormat="1">
      <c r="A1512" s="187" t="s">
        <v>4966</v>
      </c>
      <c r="B1512" s="188" t="s">
        <v>4967</v>
      </c>
      <c r="C1512" s="189"/>
      <c r="D1512" s="189"/>
      <c r="E1512" s="189"/>
      <c r="F1512" s="189"/>
      <c r="G1512" s="189"/>
      <c r="H1512" s="189"/>
      <c r="I1512" s="189">
        <v>1</v>
      </c>
      <c r="J1512" s="189"/>
      <c r="K1512" s="189">
        <f t="shared" si="23"/>
        <v>1</v>
      </c>
      <c r="L1512" s="188" t="s">
        <v>617</v>
      </c>
      <c r="M1512" s="188" t="s">
        <v>885</v>
      </c>
      <c r="N1512" s="188" t="s">
        <v>1173</v>
      </c>
      <c r="O1512" s="190"/>
    </row>
    <row r="1513" spans="1:15" s="174" customFormat="1">
      <c r="A1513" s="187" t="s">
        <v>4968</v>
      </c>
      <c r="B1513" s="188" t="s">
        <v>4969</v>
      </c>
      <c r="C1513" s="189"/>
      <c r="D1513" s="189"/>
      <c r="E1513" s="189"/>
      <c r="F1513" s="189"/>
      <c r="G1513" s="189"/>
      <c r="H1513" s="189"/>
      <c r="I1513" s="189">
        <v>1</v>
      </c>
      <c r="J1513" s="189"/>
      <c r="K1513" s="189">
        <f t="shared" si="23"/>
        <v>1</v>
      </c>
      <c r="L1513" s="188" t="s">
        <v>617</v>
      </c>
      <c r="M1513" s="188" t="s">
        <v>816</v>
      </c>
      <c r="N1513" s="188"/>
      <c r="O1513" s="190"/>
    </row>
    <row r="1514" spans="1:15" s="174" customFormat="1">
      <c r="A1514" s="187" t="s">
        <v>4970</v>
      </c>
      <c r="B1514" s="188" t="s">
        <v>4971</v>
      </c>
      <c r="C1514" s="189"/>
      <c r="D1514" s="189"/>
      <c r="E1514" s="189">
        <v>1</v>
      </c>
      <c r="F1514" s="189"/>
      <c r="G1514" s="189"/>
      <c r="H1514" s="189"/>
      <c r="I1514" s="189"/>
      <c r="J1514" s="189"/>
      <c r="K1514" s="189">
        <f t="shared" si="23"/>
        <v>1</v>
      </c>
      <c r="L1514" s="188" t="s">
        <v>617</v>
      </c>
      <c r="M1514" s="188" t="s">
        <v>1705</v>
      </c>
      <c r="N1514" s="188"/>
      <c r="O1514" s="190"/>
    </row>
    <row r="1515" spans="1:15" s="174" customFormat="1">
      <c r="A1515" s="187" t="s">
        <v>4972</v>
      </c>
      <c r="B1515" s="188" t="s">
        <v>4973</v>
      </c>
      <c r="C1515" s="189">
        <v>1</v>
      </c>
      <c r="D1515" s="189"/>
      <c r="E1515" s="189">
        <v>1</v>
      </c>
      <c r="F1515" s="189"/>
      <c r="G1515" s="189"/>
      <c r="H1515" s="189"/>
      <c r="I1515" s="189"/>
      <c r="J1515" s="189"/>
      <c r="K1515" s="189">
        <f t="shared" si="23"/>
        <v>2</v>
      </c>
      <c r="L1515" s="188" t="s">
        <v>617</v>
      </c>
      <c r="M1515" s="188" t="s">
        <v>982</v>
      </c>
      <c r="N1515" s="188"/>
      <c r="O1515" s="190"/>
    </row>
    <row r="1516" spans="1:15" s="174" customFormat="1">
      <c r="A1516" s="187" t="s">
        <v>4974</v>
      </c>
      <c r="B1516" s="188" t="s">
        <v>4975</v>
      </c>
      <c r="C1516" s="189"/>
      <c r="D1516" s="189"/>
      <c r="E1516" s="189"/>
      <c r="F1516" s="189"/>
      <c r="G1516" s="189">
        <v>1</v>
      </c>
      <c r="H1516" s="189"/>
      <c r="I1516" s="189"/>
      <c r="J1516" s="189">
        <v>1</v>
      </c>
      <c r="K1516" s="189">
        <f t="shared" si="23"/>
        <v>2</v>
      </c>
      <c r="L1516" s="188" t="s">
        <v>617</v>
      </c>
      <c r="M1516" s="188" t="s">
        <v>885</v>
      </c>
      <c r="N1516" s="188"/>
      <c r="O1516" s="190"/>
    </row>
    <row r="1517" spans="1:15" s="174" customFormat="1">
      <c r="A1517" s="187" t="s">
        <v>4976</v>
      </c>
      <c r="B1517" s="188" t="s">
        <v>4977</v>
      </c>
      <c r="C1517" s="189"/>
      <c r="D1517" s="189"/>
      <c r="E1517" s="189"/>
      <c r="F1517" s="189"/>
      <c r="G1517" s="189">
        <v>1</v>
      </c>
      <c r="H1517" s="189"/>
      <c r="I1517" s="189"/>
      <c r="J1517" s="189"/>
      <c r="K1517" s="189">
        <f t="shared" si="23"/>
        <v>1</v>
      </c>
      <c r="L1517" s="188" t="s">
        <v>617</v>
      </c>
      <c r="M1517" s="188" t="s">
        <v>885</v>
      </c>
      <c r="N1517" s="188"/>
      <c r="O1517" s="190"/>
    </row>
    <row r="1518" spans="1:15" s="174" customFormat="1">
      <c r="A1518" s="187" t="s">
        <v>4978</v>
      </c>
      <c r="B1518" s="188" t="s">
        <v>4979</v>
      </c>
      <c r="C1518" s="189"/>
      <c r="D1518" s="189"/>
      <c r="E1518" s="189"/>
      <c r="F1518" s="189"/>
      <c r="G1518" s="189">
        <v>1</v>
      </c>
      <c r="H1518" s="189"/>
      <c r="I1518" s="189"/>
      <c r="J1518" s="189"/>
      <c r="K1518" s="189">
        <f t="shared" si="23"/>
        <v>1</v>
      </c>
      <c r="L1518" s="188" t="s">
        <v>617</v>
      </c>
      <c r="M1518" s="188" t="s">
        <v>885</v>
      </c>
      <c r="N1518" s="188"/>
      <c r="O1518" s="190"/>
    </row>
    <row r="1519" spans="1:15" s="174" customFormat="1">
      <c r="A1519" s="187" t="s">
        <v>4980</v>
      </c>
      <c r="B1519" s="188" t="s">
        <v>4981</v>
      </c>
      <c r="C1519" s="189"/>
      <c r="D1519" s="189"/>
      <c r="E1519" s="189"/>
      <c r="F1519" s="189"/>
      <c r="G1519" s="189"/>
      <c r="H1519" s="189">
        <v>1</v>
      </c>
      <c r="I1519" s="189">
        <v>1</v>
      </c>
      <c r="J1519" s="189"/>
      <c r="K1519" s="189">
        <f t="shared" si="23"/>
        <v>2</v>
      </c>
      <c r="L1519" s="188" t="s">
        <v>617</v>
      </c>
      <c r="M1519" s="188" t="s">
        <v>823</v>
      </c>
      <c r="N1519" s="188"/>
      <c r="O1519" s="190"/>
    </row>
    <row r="1520" spans="1:15" s="174" customFormat="1">
      <c r="A1520" s="187" t="s">
        <v>4982</v>
      </c>
      <c r="B1520" s="188" t="s">
        <v>4981</v>
      </c>
      <c r="C1520" s="189"/>
      <c r="D1520" s="189"/>
      <c r="E1520" s="189"/>
      <c r="F1520" s="189"/>
      <c r="G1520" s="189">
        <v>1</v>
      </c>
      <c r="H1520" s="189"/>
      <c r="I1520" s="189">
        <v>1</v>
      </c>
      <c r="J1520" s="189"/>
      <c r="K1520" s="189">
        <f t="shared" si="23"/>
        <v>2</v>
      </c>
      <c r="L1520" s="188" t="s">
        <v>617</v>
      </c>
      <c r="M1520" s="188" t="s">
        <v>4789</v>
      </c>
      <c r="N1520" s="188"/>
      <c r="O1520" s="190"/>
    </row>
    <row r="1521" spans="1:15" s="174" customFormat="1">
      <c r="A1521" s="187" t="s">
        <v>4983</v>
      </c>
      <c r="B1521" s="188" t="s">
        <v>4984</v>
      </c>
      <c r="C1521" s="189"/>
      <c r="D1521" s="189"/>
      <c r="E1521" s="189"/>
      <c r="F1521" s="189"/>
      <c r="G1521" s="189"/>
      <c r="H1521" s="189">
        <v>1</v>
      </c>
      <c r="I1521" s="189">
        <v>1</v>
      </c>
      <c r="J1521" s="189"/>
      <c r="K1521" s="189">
        <f t="shared" si="23"/>
        <v>2</v>
      </c>
      <c r="L1521" s="188" t="s">
        <v>617</v>
      </c>
      <c r="M1521" s="188" t="s">
        <v>890</v>
      </c>
      <c r="N1521" s="188"/>
      <c r="O1521" s="190"/>
    </row>
    <row r="1522" spans="1:15" s="174" customFormat="1">
      <c r="A1522" s="187" t="s">
        <v>4985</v>
      </c>
      <c r="B1522" s="188" t="s">
        <v>4986</v>
      </c>
      <c r="C1522" s="189"/>
      <c r="D1522" s="189">
        <v>1</v>
      </c>
      <c r="E1522" s="189"/>
      <c r="F1522" s="189"/>
      <c r="G1522" s="189">
        <v>1</v>
      </c>
      <c r="H1522" s="189"/>
      <c r="I1522" s="189"/>
      <c r="J1522" s="189"/>
      <c r="K1522" s="189">
        <f t="shared" si="23"/>
        <v>2</v>
      </c>
      <c r="L1522" s="188" t="s">
        <v>617</v>
      </c>
      <c r="M1522" s="188" t="s">
        <v>847</v>
      </c>
      <c r="N1522" s="188"/>
      <c r="O1522" s="190"/>
    </row>
    <row r="1523" spans="1:15" s="174" customFormat="1">
      <c r="A1523" s="187" t="s">
        <v>4987</v>
      </c>
      <c r="B1523" s="188" t="s">
        <v>4988</v>
      </c>
      <c r="C1523" s="189"/>
      <c r="D1523" s="189"/>
      <c r="E1523" s="189"/>
      <c r="F1523" s="189"/>
      <c r="G1523" s="189">
        <v>1</v>
      </c>
      <c r="H1523" s="189"/>
      <c r="I1523" s="189"/>
      <c r="J1523" s="189"/>
      <c r="K1523" s="189">
        <f t="shared" si="23"/>
        <v>1</v>
      </c>
      <c r="L1523" s="188" t="s">
        <v>617</v>
      </c>
      <c r="M1523" s="188" t="s">
        <v>816</v>
      </c>
      <c r="N1523" s="188"/>
      <c r="O1523" s="190"/>
    </row>
    <row r="1524" spans="1:15" s="174" customFormat="1">
      <c r="A1524" s="187" t="s">
        <v>4989</v>
      </c>
      <c r="B1524" s="188" t="s">
        <v>4990</v>
      </c>
      <c r="C1524" s="189"/>
      <c r="D1524" s="189"/>
      <c r="E1524" s="189"/>
      <c r="F1524" s="189"/>
      <c r="G1524" s="189"/>
      <c r="H1524" s="189"/>
      <c r="I1524" s="189">
        <v>1</v>
      </c>
      <c r="J1524" s="189"/>
      <c r="K1524" s="189">
        <f t="shared" si="23"/>
        <v>1</v>
      </c>
      <c r="L1524" s="188" t="s">
        <v>617</v>
      </c>
      <c r="M1524" s="188" t="s">
        <v>816</v>
      </c>
      <c r="N1524" s="188"/>
      <c r="O1524" s="190"/>
    </row>
    <row r="1525" spans="1:15" s="174" customFormat="1">
      <c r="A1525" s="187" t="s">
        <v>4991</v>
      </c>
      <c r="B1525" s="188" t="s">
        <v>4992</v>
      </c>
      <c r="C1525" s="189"/>
      <c r="D1525" s="189"/>
      <c r="E1525" s="189"/>
      <c r="F1525" s="189"/>
      <c r="G1525" s="189"/>
      <c r="H1525" s="189"/>
      <c r="I1525" s="189">
        <v>1</v>
      </c>
      <c r="J1525" s="189"/>
      <c r="K1525" s="189">
        <f t="shared" si="23"/>
        <v>1</v>
      </c>
      <c r="L1525" s="188" t="s">
        <v>617</v>
      </c>
      <c r="M1525" s="188" t="s">
        <v>823</v>
      </c>
      <c r="N1525" s="188"/>
      <c r="O1525" s="190"/>
    </row>
    <row r="1526" spans="1:15" s="174" customFormat="1">
      <c r="A1526" s="187" t="s">
        <v>4993</v>
      </c>
      <c r="B1526" s="188" t="s">
        <v>4994</v>
      </c>
      <c r="C1526" s="189"/>
      <c r="D1526" s="189"/>
      <c r="E1526" s="189"/>
      <c r="F1526" s="189"/>
      <c r="G1526" s="189"/>
      <c r="H1526" s="189"/>
      <c r="I1526" s="189">
        <v>1</v>
      </c>
      <c r="J1526" s="189"/>
      <c r="K1526" s="189">
        <f t="shared" si="23"/>
        <v>1</v>
      </c>
      <c r="L1526" s="188" t="s">
        <v>617</v>
      </c>
      <c r="M1526" s="188" t="s">
        <v>823</v>
      </c>
      <c r="N1526" s="188"/>
      <c r="O1526" s="190"/>
    </row>
    <row r="1527" spans="1:15" s="174" customFormat="1">
      <c r="A1527" s="187" t="s">
        <v>4995</v>
      </c>
      <c r="B1527" s="188" t="s">
        <v>4996</v>
      </c>
      <c r="C1527" s="189"/>
      <c r="D1527" s="189"/>
      <c r="E1527" s="189"/>
      <c r="F1527" s="189"/>
      <c r="G1527" s="189"/>
      <c r="H1527" s="189"/>
      <c r="I1527" s="189">
        <v>1</v>
      </c>
      <c r="J1527" s="189"/>
      <c r="K1527" s="189">
        <f t="shared" si="23"/>
        <v>1</v>
      </c>
      <c r="L1527" s="188" t="s">
        <v>617</v>
      </c>
      <c r="M1527" s="188" t="s">
        <v>823</v>
      </c>
      <c r="N1527" s="188"/>
      <c r="O1527" s="190"/>
    </row>
    <row r="1528" spans="1:15" s="174" customFormat="1">
      <c r="A1528" s="187" t="s">
        <v>4997</v>
      </c>
      <c r="B1528" s="188" t="s">
        <v>4998</v>
      </c>
      <c r="C1528" s="189"/>
      <c r="D1528" s="189"/>
      <c r="E1528" s="189"/>
      <c r="F1528" s="189"/>
      <c r="G1528" s="189"/>
      <c r="H1528" s="189"/>
      <c r="I1528" s="189">
        <v>1</v>
      </c>
      <c r="J1528" s="189"/>
      <c r="K1528" s="189">
        <f t="shared" si="23"/>
        <v>1</v>
      </c>
      <c r="L1528" s="188" t="s">
        <v>617</v>
      </c>
      <c r="M1528" s="188" t="s">
        <v>847</v>
      </c>
      <c r="N1528" s="188"/>
      <c r="O1528" s="190"/>
    </row>
    <row r="1529" spans="1:15" s="174" customFormat="1">
      <c r="A1529" s="187" t="s">
        <v>4999</v>
      </c>
      <c r="B1529" s="188" t="s">
        <v>5000</v>
      </c>
      <c r="C1529" s="189"/>
      <c r="D1529" s="189"/>
      <c r="E1529" s="189"/>
      <c r="F1529" s="189">
        <v>1</v>
      </c>
      <c r="G1529" s="189">
        <v>1</v>
      </c>
      <c r="H1529" s="189">
        <v>1</v>
      </c>
      <c r="I1529" s="189"/>
      <c r="J1529" s="189">
        <v>1</v>
      </c>
      <c r="K1529" s="189">
        <f t="shared" si="23"/>
        <v>4</v>
      </c>
      <c r="L1529" s="188" t="s">
        <v>617</v>
      </c>
      <c r="M1529" s="188" t="s">
        <v>816</v>
      </c>
      <c r="N1529" s="188"/>
      <c r="O1529" s="190"/>
    </row>
    <row r="1530" spans="1:15" s="174" customFormat="1">
      <c r="A1530" s="187" t="s">
        <v>5001</v>
      </c>
      <c r="B1530" s="188" t="s">
        <v>5002</v>
      </c>
      <c r="C1530" s="189"/>
      <c r="D1530" s="189"/>
      <c r="E1530" s="189"/>
      <c r="F1530" s="189"/>
      <c r="G1530" s="189">
        <v>1</v>
      </c>
      <c r="H1530" s="189"/>
      <c r="I1530" s="189">
        <v>1</v>
      </c>
      <c r="J1530" s="189"/>
      <c r="K1530" s="189">
        <f t="shared" si="23"/>
        <v>2</v>
      </c>
      <c r="L1530" s="188" t="s">
        <v>617</v>
      </c>
      <c r="M1530" s="188" t="s">
        <v>861</v>
      </c>
      <c r="N1530" s="188"/>
      <c r="O1530" s="190"/>
    </row>
    <row r="1531" spans="1:15" s="174" customFormat="1">
      <c r="A1531" s="187" t="s">
        <v>5003</v>
      </c>
      <c r="B1531" s="188" t="s">
        <v>5004</v>
      </c>
      <c r="C1531" s="189"/>
      <c r="D1531" s="189"/>
      <c r="E1531" s="189"/>
      <c r="F1531" s="189"/>
      <c r="G1531" s="189"/>
      <c r="H1531" s="189"/>
      <c r="I1531" s="189">
        <v>1</v>
      </c>
      <c r="J1531" s="189"/>
      <c r="K1531" s="189">
        <f t="shared" si="23"/>
        <v>1</v>
      </c>
      <c r="L1531" s="188" t="s">
        <v>617</v>
      </c>
      <c r="M1531" s="188" t="s">
        <v>1607</v>
      </c>
      <c r="N1531" s="188"/>
      <c r="O1531" s="190"/>
    </row>
    <row r="1532" spans="1:15" s="174" customFormat="1">
      <c r="A1532" s="187" t="s">
        <v>5005</v>
      </c>
      <c r="B1532" s="188" t="s">
        <v>5006</v>
      </c>
      <c r="C1532" s="189"/>
      <c r="D1532" s="189"/>
      <c r="E1532" s="189"/>
      <c r="F1532" s="189"/>
      <c r="G1532" s="189">
        <v>1</v>
      </c>
      <c r="H1532" s="189"/>
      <c r="I1532" s="189"/>
      <c r="J1532" s="189">
        <v>1</v>
      </c>
      <c r="K1532" s="189">
        <f t="shared" si="23"/>
        <v>2</v>
      </c>
      <c r="L1532" s="188" t="s">
        <v>617</v>
      </c>
      <c r="M1532" s="188" t="s">
        <v>847</v>
      </c>
      <c r="N1532" s="188"/>
      <c r="O1532" s="190"/>
    </row>
    <row r="1533" spans="1:15" s="174" customFormat="1">
      <c r="A1533" s="187" t="s">
        <v>5007</v>
      </c>
      <c r="B1533" s="188" t="s">
        <v>5008</v>
      </c>
      <c r="C1533" s="189"/>
      <c r="D1533" s="189"/>
      <c r="E1533" s="189"/>
      <c r="F1533" s="189">
        <v>1</v>
      </c>
      <c r="G1533" s="189"/>
      <c r="H1533" s="189"/>
      <c r="I1533" s="189"/>
      <c r="J1533" s="189"/>
      <c r="K1533" s="189">
        <f t="shared" si="23"/>
        <v>1</v>
      </c>
      <c r="L1533" s="188" t="s">
        <v>617</v>
      </c>
      <c r="M1533" s="188" t="s">
        <v>847</v>
      </c>
      <c r="N1533" s="188"/>
      <c r="O1533" s="190"/>
    </row>
    <row r="1534" spans="1:15" s="174" customFormat="1">
      <c r="A1534" s="187" t="s">
        <v>5009</v>
      </c>
      <c r="B1534" s="188" t="s">
        <v>5010</v>
      </c>
      <c r="C1534" s="189"/>
      <c r="D1534" s="189"/>
      <c r="E1534" s="189"/>
      <c r="F1534" s="189"/>
      <c r="G1534" s="189">
        <v>1</v>
      </c>
      <c r="H1534" s="189"/>
      <c r="I1534" s="189">
        <v>1</v>
      </c>
      <c r="J1534" s="189"/>
      <c r="K1534" s="189">
        <f t="shared" si="23"/>
        <v>2</v>
      </c>
      <c r="L1534" s="188" t="s">
        <v>617</v>
      </c>
      <c r="M1534" s="188" t="s">
        <v>861</v>
      </c>
      <c r="N1534" s="188"/>
      <c r="O1534" s="190"/>
    </row>
    <row r="1535" spans="1:15" s="174" customFormat="1">
      <c r="A1535" s="187" t="s">
        <v>5011</v>
      </c>
      <c r="B1535" s="188" t="s">
        <v>5012</v>
      </c>
      <c r="C1535" s="189"/>
      <c r="D1535" s="189"/>
      <c r="E1535" s="189"/>
      <c r="F1535" s="189"/>
      <c r="G1535" s="189"/>
      <c r="H1535" s="189"/>
      <c r="I1535" s="189">
        <v>1</v>
      </c>
      <c r="J1535" s="189"/>
      <c r="K1535" s="189">
        <f t="shared" si="23"/>
        <v>1</v>
      </c>
      <c r="L1535" s="188" t="s">
        <v>617</v>
      </c>
      <c r="M1535" s="188" t="s">
        <v>847</v>
      </c>
      <c r="N1535" s="188"/>
      <c r="O1535" s="190"/>
    </row>
    <row r="1536" spans="1:15" s="174" customFormat="1">
      <c r="A1536" s="187" t="s">
        <v>5013</v>
      </c>
      <c r="B1536" s="188" t="s">
        <v>5014</v>
      </c>
      <c r="C1536" s="189"/>
      <c r="D1536" s="189">
        <v>1</v>
      </c>
      <c r="E1536" s="189"/>
      <c r="F1536" s="189"/>
      <c r="G1536" s="189">
        <v>1</v>
      </c>
      <c r="H1536" s="189"/>
      <c r="I1536" s="189"/>
      <c r="J1536" s="189"/>
      <c r="K1536" s="189">
        <f t="shared" si="23"/>
        <v>2</v>
      </c>
      <c r="L1536" s="188" t="s">
        <v>617</v>
      </c>
      <c r="M1536" s="188" t="s">
        <v>1981</v>
      </c>
      <c r="N1536" s="188"/>
      <c r="O1536" s="190"/>
    </row>
    <row r="1537" spans="1:15" s="174" customFormat="1">
      <c r="A1537" s="187" t="s">
        <v>5015</v>
      </c>
      <c r="B1537" s="188" t="s">
        <v>5016</v>
      </c>
      <c r="C1537" s="189"/>
      <c r="D1537" s="189"/>
      <c r="E1537" s="189"/>
      <c r="F1537" s="189"/>
      <c r="G1537" s="189"/>
      <c r="H1537" s="189"/>
      <c r="I1537" s="189">
        <v>1</v>
      </c>
      <c r="J1537" s="189"/>
      <c r="K1537" s="189">
        <f t="shared" si="23"/>
        <v>1</v>
      </c>
      <c r="L1537" s="188" t="s">
        <v>617</v>
      </c>
      <c r="M1537" s="188" t="s">
        <v>847</v>
      </c>
      <c r="N1537" s="188"/>
      <c r="O1537" s="190"/>
    </row>
    <row r="1538" spans="1:15" s="174" customFormat="1">
      <c r="A1538" s="187" t="s">
        <v>5017</v>
      </c>
      <c r="B1538" s="188" t="s">
        <v>5018</v>
      </c>
      <c r="C1538" s="189"/>
      <c r="D1538" s="189"/>
      <c r="E1538" s="189"/>
      <c r="F1538" s="189"/>
      <c r="G1538" s="189">
        <v>1</v>
      </c>
      <c r="H1538" s="189"/>
      <c r="I1538" s="189"/>
      <c r="J1538" s="189">
        <v>1</v>
      </c>
      <c r="K1538" s="189">
        <f t="shared" si="23"/>
        <v>2</v>
      </c>
      <c r="L1538" s="188" t="s">
        <v>617</v>
      </c>
      <c r="M1538" s="188" t="s">
        <v>890</v>
      </c>
      <c r="N1538" s="188"/>
      <c r="O1538" s="190"/>
    </row>
    <row r="1539" spans="1:15" s="174" customFormat="1">
      <c r="A1539" s="187" t="s">
        <v>5019</v>
      </c>
      <c r="B1539" s="188" t="s">
        <v>5020</v>
      </c>
      <c r="C1539" s="189"/>
      <c r="D1539" s="189"/>
      <c r="E1539" s="189"/>
      <c r="F1539" s="189"/>
      <c r="G1539" s="189">
        <v>1</v>
      </c>
      <c r="H1539" s="189"/>
      <c r="I1539" s="189"/>
      <c r="J1539" s="189"/>
      <c r="K1539" s="189">
        <f t="shared" si="23"/>
        <v>1</v>
      </c>
      <c r="L1539" s="188" t="s">
        <v>617</v>
      </c>
      <c r="M1539" s="188" t="s">
        <v>847</v>
      </c>
      <c r="N1539" s="188"/>
      <c r="O1539" s="190"/>
    </row>
    <row r="1540" spans="1:15" s="174" customFormat="1">
      <c r="A1540" s="187" t="s">
        <v>5021</v>
      </c>
      <c r="B1540" s="188" t="s">
        <v>5022</v>
      </c>
      <c r="C1540" s="189"/>
      <c r="D1540" s="189"/>
      <c r="E1540" s="189"/>
      <c r="F1540" s="189"/>
      <c r="G1540" s="189">
        <v>1</v>
      </c>
      <c r="H1540" s="189"/>
      <c r="I1540" s="189"/>
      <c r="J1540" s="189"/>
      <c r="K1540" s="189">
        <f t="shared" si="23"/>
        <v>1</v>
      </c>
      <c r="L1540" s="188" t="s">
        <v>617</v>
      </c>
      <c r="M1540" s="188" t="s">
        <v>885</v>
      </c>
      <c r="N1540" s="188"/>
      <c r="O1540" s="190"/>
    </row>
    <row r="1541" spans="1:15" s="174" customFormat="1">
      <c r="A1541" s="187" t="s">
        <v>5023</v>
      </c>
      <c r="B1541" s="188" t="s">
        <v>5024</v>
      </c>
      <c r="C1541" s="189">
        <v>1</v>
      </c>
      <c r="D1541" s="189"/>
      <c r="E1541" s="189"/>
      <c r="F1541" s="189"/>
      <c r="G1541" s="189"/>
      <c r="H1541" s="189"/>
      <c r="I1541" s="189">
        <v>1</v>
      </c>
      <c r="J1541" s="189"/>
      <c r="K1541" s="189">
        <f t="shared" si="23"/>
        <v>2</v>
      </c>
      <c r="L1541" s="188" t="s">
        <v>617</v>
      </c>
      <c r="M1541" s="188" t="s">
        <v>823</v>
      </c>
      <c r="N1541" s="188"/>
      <c r="O1541" s="190"/>
    </row>
    <row r="1542" spans="1:15" s="174" customFormat="1">
      <c r="A1542" s="187" t="s">
        <v>5025</v>
      </c>
      <c r="B1542" s="188" t="s">
        <v>5026</v>
      </c>
      <c r="C1542" s="189">
        <v>1</v>
      </c>
      <c r="D1542" s="189"/>
      <c r="E1542" s="189"/>
      <c r="F1542" s="189"/>
      <c r="G1542" s="189"/>
      <c r="H1542" s="189"/>
      <c r="I1542" s="189"/>
      <c r="J1542" s="189">
        <v>1</v>
      </c>
      <c r="K1542" s="189">
        <f t="shared" si="23"/>
        <v>2</v>
      </c>
      <c r="L1542" s="188" t="s">
        <v>617</v>
      </c>
      <c r="M1542" s="188" t="s">
        <v>847</v>
      </c>
      <c r="N1542" s="188"/>
      <c r="O1542" s="190"/>
    </row>
    <row r="1543" spans="1:15" s="174" customFormat="1">
      <c r="A1543" s="187" t="s">
        <v>5027</v>
      </c>
      <c r="B1543" s="188" t="s">
        <v>5028</v>
      </c>
      <c r="C1543" s="189"/>
      <c r="D1543" s="189"/>
      <c r="E1543" s="189"/>
      <c r="F1543" s="189"/>
      <c r="G1543" s="189">
        <v>1</v>
      </c>
      <c r="H1543" s="189"/>
      <c r="I1543" s="189"/>
      <c r="J1543" s="189"/>
      <c r="K1543" s="189">
        <f t="shared" si="23"/>
        <v>1</v>
      </c>
      <c r="L1543" s="188" t="s">
        <v>617</v>
      </c>
      <c r="M1543" s="188" t="s">
        <v>847</v>
      </c>
      <c r="N1543" s="188"/>
      <c r="O1543" s="190"/>
    </row>
    <row r="1544" spans="1:15" s="174" customFormat="1">
      <c r="A1544" s="187" t="s">
        <v>5029</v>
      </c>
      <c r="B1544" s="188" t="s">
        <v>5030</v>
      </c>
      <c r="C1544" s="189"/>
      <c r="D1544" s="189"/>
      <c r="E1544" s="189"/>
      <c r="F1544" s="189"/>
      <c r="G1544" s="189"/>
      <c r="H1544" s="189">
        <v>1</v>
      </c>
      <c r="I1544" s="189"/>
      <c r="J1544" s="189"/>
      <c r="K1544" s="189">
        <f t="shared" si="23"/>
        <v>1</v>
      </c>
      <c r="L1544" s="188" t="s">
        <v>617</v>
      </c>
      <c r="M1544" s="188" t="s">
        <v>847</v>
      </c>
      <c r="N1544" s="188"/>
      <c r="O1544" s="190"/>
    </row>
    <row r="1545" spans="1:15" s="174" customFormat="1">
      <c r="A1545" s="187" t="s">
        <v>5031</v>
      </c>
      <c r="B1545" s="188" t="s">
        <v>5032</v>
      </c>
      <c r="C1545" s="189"/>
      <c r="D1545" s="189">
        <v>1</v>
      </c>
      <c r="E1545" s="189"/>
      <c r="F1545" s="189"/>
      <c r="G1545" s="189"/>
      <c r="H1545" s="189"/>
      <c r="I1545" s="189"/>
      <c r="J1545" s="189"/>
      <c r="K1545" s="189">
        <f t="shared" ref="K1545:K1608" si="24">SUM(C1545:J1545)</f>
        <v>1</v>
      </c>
      <c r="L1545" s="188" t="s">
        <v>617</v>
      </c>
      <c r="M1545" s="188" t="s">
        <v>847</v>
      </c>
      <c r="N1545" s="188"/>
      <c r="O1545" s="190"/>
    </row>
    <row r="1546" spans="1:15" s="174" customFormat="1">
      <c r="A1546" s="187" t="s">
        <v>5033</v>
      </c>
      <c r="B1546" s="188" t="s">
        <v>5034</v>
      </c>
      <c r="C1546" s="189">
        <v>1</v>
      </c>
      <c r="D1546" s="189"/>
      <c r="E1546" s="189"/>
      <c r="F1546" s="189"/>
      <c r="G1546" s="189"/>
      <c r="H1546" s="189"/>
      <c r="I1546" s="189">
        <v>1</v>
      </c>
      <c r="J1546" s="189"/>
      <c r="K1546" s="189">
        <f t="shared" si="24"/>
        <v>2</v>
      </c>
      <c r="L1546" s="188" t="s">
        <v>617</v>
      </c>
      <c r="M1546" s="188" t="s">
        <v>885</v>
      </c>
      <c r="N1546" s="188" t="s">
        <v>828</v>
      </c>
      <c r="O1546" s="190"/>
    </row>
    <row r="1547" spans="1:15" s="174" customFormat="1">
      <c r="A1547" s="187" t="s">
        <v>5035</v>
      </c>
      <c r="B1547" s="188" t="s">
        <v>5036</v>
      </c>
      <c r="C1547" s="189"/>
      <c r="D1547" s="189"/>
      <c r="E1547" s="189"/>
      <c r="F1547" s="189"/>
      <c r="G1547" s="189">
        <v>1</v>
      </c>
      <c r="H1547" s="189"/>
      <c r="I1547" s="189"/>
      <c r="J1547" s="189">
        <v>1</v>
      </c>
      <c r="K1547" s="189">
        <f t="shared" si="24"/>
        <v>2</v>
      </c>
      <c r="L1547" s="188" t="s">
        <v>617</v>
      </c>
      <c r="M1547" s="188" t="s">
        <v>827</v>
      </c>
      <c r="N1547" s="188"/>
      <c r="O1547" s="190"/>
    </row>
    <row r="1548" spans="1:15" s="174" customFormat="1">
      <c r="A1548" s="187" t="s">
        <v>5037</v>
      </c>
      <c r="B1548" s="188" t="s">
        <v>5038</v>
      </c>
      <c r="C1548" s="189"/>
      <c r="D1548" s="189"/>
      <c r="E1548" s="189"/>
      <c r="F1548" s="189"/>
      <c r="G1548" s="189">
        <v>1</v>
      </c>
      <c r="H1548" s="189"/>
      <c r="I1548" s="189"/>
      <c r="J1548" s="189"/>
      <c r="K1548" s="189">
        <f t="shared" si="24"/>
        <v>1</v>
      </c>
      <c r="L1548" s="188" t="s">
        <v>617</v>
      </c>
      <c r="M1548" s="188" t="s">
        <v>885</v>
      </c>
      <c r="N1548" s="188"/>
      <c r="O1548" s="190"/>
    </row>
    <row r="1549" spans="1:15" s="174" customFormat="1">
      <c r="A1549" s="187" t="s">
        <v>5039</v>
      </c>
      <c r="B1549" s="188" t="s">
        <v>5040</v>
      </c>
      <c r="C1549" s="189"/>
      <c r="D1549" s="189"/>
      <c r="E1549" s="189"/>
      <c r="F1549" s="189"/>
      <c r="G1549" s="189">
        <v>1</v>
      </c>
      <c r="H1549" s="189"/>
      <c r="I1549" s="189"/>
      <c r="J1549" s="189"/>
      <c r="K1549" s="189">
        <f t="shared" si="24"/>
        <v>1</v>
      </c>
      <c r="L1549" s="188" t="s">
        <v>617</v>
      </c>
      <c r="M1549" s="188" t="s">
        <v>827</v>
      </c>
      <c r="N1549" s="188"/>
      <c r="O1549" s="190"/>
    </row>
    <row r="1550" spans="1:15" s="174" customFormat="1">
      <c r="A1550" s="187" t="s">
        <v>5041</v>
      </c>
      <c r="B1550" s="188" t="s">
        <v>5042</v>
      </c>
      <c r="C1550" s="189"/>
      <c r="D1550" s="189"/>
      <c r="E1550" s="189"/>
      <c r="F1550" s="189"/>
      <c r="G1550" s="189"/>
      <c r="H1550" s="189"/>
      <c r="I1550" s="189"/>
      <c r="J1550" s="189">
        <v>1</v>
      </c>
      <c r="K1550" s="189">
        <f t="shared" si="24"/>
        <v>1</v>
      </c>
      <c r="L1550" s="188" t="s">
        <v>617</v>
      </c>
      <c r="M1550" s="188" t="s">
        <v>885</v>
      </c>
      <c r="N1550" s="188"/>
      <c r="O1550" s="190"/>
    </row>
    <row r="1551" spans="1:15" s="174" customFormat="1">
      <c r="A1551" s="187" t="s">
        <v>5043</v>
      </c>
      <c r="B1551" s="188" t="s">
        <v>5044</v>
      </c>
      <c r="C1551" s="189"/>
      <c r="D1551" s="189"/>
      <c r="E1551" s="189"/>
      <c r="F1551" s="189"/>
      <c r="G1551" s="189"/>
      <c r="H1551" s="189"/>
      <c r="I1551" s="189">
        <v>1</v>
      </c>
      <c r="J1551" s="189"/>
      <c r="K1551" s="189">
        <f t="shared" si="24"/>
        <v>1</v>
      </c>
      <c r="L1551" s="188" t="s">
        <v>617</v>
      </c>
      <c r="M1551" s="188" t="s">
        <v>844</v>
      </c>
      <c r="N1551" s="188"/>
      <c r="O1551" s="190"/>
    </row>
    <row r="1552" spans="1:15" s="174" customFormat="1">
      <c r="A1552" s="187" t="s">
        <v>5045</v>
      </c>
      <c r="B1552" s="188" t="s">
        <v>5046</v>
      </c>
      <c r="C1552" s="189"/>
      <c r="D1552" s="189"/>
      <c r="E1552" s="189"/>
      <c r="F1552" s="189"/>
      <c r="G1552" s="189"/>
      <c r="H1552" s="189"/>
      <c r="I1552" s="189">
        <v>1</v>
      </c>
      <c r="J1552" s="189"/>
      <c r="K1552" s="189">
        <f t="shared" si="24"/>
        <v>1</v>
      </c>
      <c r="L1552" s="188" t="s">
        <v>617</v>
      </c>
      <c r="M1552" s="188" t="s">
        <v>847</v>
      </c>
      <c r="N1552" s="188"/>
      <c r="O1552" s="190"/>
    </row>
    <row r="1553" spans="1:15" s="174" customFormat="1">
      <c r="A1553" s="187" t="s">
        <v>5047</v>
      </c>
      <c r="B1553" s="188" t="s">
        <v>5048</v>
      </c>
      <c r="C1553" s="189"/>
      <c r="D1553" s="189"/>
      <c r="E1553" s="189"/>
      <c r="F1553" s="189"/>
      <c r="G1553" s="189"/>
      <c r="H1553" s="189"/>
      <c r="I1553" s="189"/>
      <c r="J1553" s="189">
        <v>1</v>
      </c>
      <c r="K1553" s="189">
        <f t="shared" si="24"/>
        <v>1</v>
      </c>
      <c r="L1553" s="188" t="s">
        <v>617</v>
      </c>
      <c r="M1553" s="188" t="s">
        <v>885</v>
      </c>
      <c r="N1553" s="188"/>
      <c r="O1553" s="190"/>
    </row>
    <row r="1554" spans="1:15" s="174" customFormat="1">
      <c r="A1554" s="187" t="s">
        <v>5049</v>
      </c>
      <c r="B1554" s="188" t="s">
        <v>5050</v>
      </c>
      <c r="C1554" s="189"/>
      <c r="D1554" s="189"/>
      <c r="E1554" s="189"/>
      <c r="F1554" s="189"/>
      <c r="G1554" s="189">
        <v>1</v>
      </c>
      <c r="H1554" s="189"/>
      <c r="I1554" s="189"/>
      <c r="J1554" s="189">
        <v>1</v>
      </c>
      <c r="K1554" s="189">
        <f t="shared" si="24"/>
        <v>2</v>
      </c>
      <c r="L1554" s="188" t="s">
        <v>617</v>
      </c>
      <c r="M1554" s="188" t="s">
        <v>827</v>
      </c>
      <c r="N1554" s="188"/>
      <c r="O1554" s="190"/>
    </row>
    <row r="1555" spans="1:15" s="174" customFormat="1">
      <c r="A1555" s="187" t="s">
        <v>5051</v>
      </c>
      <c r="B1555" s="188" t="s">
        <v>5052</v>
      </c>
      <c r="C1555" s="189">
        <v>1</v>
      </c>
      <c r="D1555" s="189"/>
      <c r="E1555" s="189"/>
      <c r="F1555" s="189"/>
      <c r="G1555" s="189"/>
      <c r="H1555" s="189">
        <v>1</v>
      </c>
      <c r="I1555" s="189">
        <v>1</v>
      </c>
      <c r="J1555" s="189"/>
      <c r="K1555" s="189">
        <f t="shared" si="24"/>
        <v>3</v>
      </c>
      <c r="L1555" s="188" t="s">
        <v>617</v>
      </c>
      <c r="M1555" s="188" t="s">
        <v>823</v>
      </c>
      <c r="N1555" s="188"/>
      <c r="O1555" s="190"/>
    </row>
    <row r="1556" spans="1:15" s="174" customFormat="1">
      <c r="A1556" s="187" t="s">
        <v>5053</v>
      </c>
      <c r="B1556" s="188" t="s">
        <v>5054</v>
      </c>
      <c r="C1556" s="189"/>
      <c r="D1556" s="189"/>
      <c r="E1556" s="189"/>
      <c r="F1556" s="189"/>
      <c r="G1556" s="189"/>
      <c r="H1556" s="189"/>
      <c r="I1556" s="189">
        <v>1</v>
      </c>
      <c r="J1556" s="189"/>
      <c r="K1556" s="189">
        <f t="shared" si="24"/>
        <v>1</v>
      </c>
      <c r="L1556" s="188" t="s">
        <v>617</v>
      </c>
      <c r="M1556" s="188" t="s">
        <v>861</v>
      </c>
      <c r="N1556" s="188"/>
      <c r="O1556" s="190"/>
    </row>
    <row r="1557" spans="1:15" s="174" customFormat="1">
      <c r="A1557" s="187" t="s">
        <v>5055</v>
      </c>
      <c r="B1557" s="188" t="s">
        <v>5054</v>
      </c>
      <c r="C1557" s="189"/>
      <c r="D1557" s="189"/>
      <c r="E1557" s="189"/>
      <c r="F1557" s="189"/>
      <c r="G1557" s="189"/>
      <c r="H1557" s="189"/>
      <c r="I1557" s="189">
        <v>1</v>
      </c>
      <c r="J1557" s="189"/>
      <c r="K1557" s="189">
        <f t="shared" si="24"/>
        <v>1</v>
      </c>
      <c r="L1557" s="188" t="s">
        <v>617</v>
      </c>
      <c r="M1557" s="188" t="s">
        <v>1756</v>
      </c>
      <c r="N1557" s="188" t="s">
        <v>903</v>
      </c>
      <c r="O1557" s="190"/>
    </row>
    <row r="1558" spans="1:15" s="174" customFormat="1">
      <c r="A1558" s="187" t="s">
        <v>5056</v>
      </c>
      <c r="B1558" s="188" t="s">
        <v>5057</v>
      </c>
      <c r="C1558" s="189">
        <v>1</v>
      </c>
      <c r="D1558" s="189"/>
      <c r="E1558" s="189"/>
      <c r="F1558" s="189"/>
      <c r="G1558" s="189">
        <v>1</v>
      </c>
      <c r="H1558" s="189"/>
      <c r="I1558" s="189">
        <v>1</v>
      </c>
      <c r="J1558" s="189"/>
      <c r="K1558" s="189">
        <f t="shared" si="24"/>
        <v>3</v>
      </c>
      <c r="L1558" s="188" t="s">
        <v>617</v>
      </c>
      <c r="M1558" s="188" t="s">
        <v>982</v>
      </c>
      <c r="N1558" s="188"/>
      <c r="O1558" s="190"/>
    </row>
    <row r="1559" spans="1:15" s="174" customFormat="1">
      <c r="A1559" s="187" t="s">
        <v>5058</v>
      </c>
      <c r="B1559" s="188" t="s">
        <v>5059</v>
      </c>
      <c r="C1559" s="189">
        <v>1</v>
      </c>
      <c r="D1559" s="189"/>
      <c r="E1559" s="189"/>
      <c r="F1559" s="189"/>
      <c r="G1559" s="189"/>
      <c r="H1559" s="189"/>
      <c r="I1559" s="189"/>
      <c r="J1559" s="189"/>
      <c r="K1559" s="189">
        <f t="shared" si="24"/>
        <v>1</v>
      </c>
      <c r="L1559" s="188" t="s">
        <v>617</v>
      </c>
      <c r="M1559" s="188" t="s">
        <v>1657</v>
      </c>
      <c r="N1559" s="188"/>
      <c r="O1559" s="190"/>
    </row>
    <row r="1560" spans="1:15" s="174" customFormat="1">
      <c r="A1560" s="187" t="s">
        <v>5060</v>
      </c>
      <c r="B1560" s="188" t="s">
        <v>5061</v>
      </c>
      <c r="C1560" s="189"/>
      <c r="D1560" s="189"/>
      <c r="E1560" s="189"/>
      <c r="F1560" s="189"/>
      <c r="G1560" s="189">
        <v>1</v>
      </c>
      <c r="H1560" s="189"/>
      <c r="I1560" s="189"/>
      <c r="J1560" s="189"/>
      <c r="K1560" s="189">
        <f t="shared" si="24"/>
        <v>1</v>
      </c>
      <c r="L1560" s="188" t="s">
        <v>617</v>
      </c>
      <c r="M1560" s="188" t="s">
        <v>816</v>
      </c>
      <c r="N1560" s="188"/>
      <c r="O1560" s="190"/>
    </row>
    <row r="1561" spans="1:15" s="174" customFormat="1">
      <c r="A1561" s="187" t="s">
        <v>5062</v>
      </c>
      <c r="B1561" s="188" t="s">
        <v>5063</v>
      </c>
      <c r="C1561" s="189"/>
      <c r="D1561" s="189"/>
      <c r="E1561" s="189"/>
      <c r="F1561" s="189"/>
      <c r="G1561" s="189">
        <v>1</v>
      </c>
      <c r="H1561" s="189"/>
      <c r="I1561" s="189">
        <v>1</v>
      </c>
      <c r="J1561" s="189"/>
      <c r="K1561" s="189">
        <f t="shared" si="24"/>
        <v>2</v>
      </c>
      <c r="L1561" s="188" t="s">
        <v>617</v>
      </c>
      <c r="M1561" s="188" t="s">
        <v>1981</v>
      </c>
      <c r="N1561" s="188"/>
      <c r="O1561" s="190"/>
    </row>
    <row r="1562" spans="1:15" s="174" customFormat="1">
      <c r="A1562" s="187" t="s">
        <v>5064</v>
      </c>
      <c r="B1562" s="188" t="s">
        <v>5065</v>
      </c>
      <c r="C1562" s="189"/>
      <c r="D1562" s="189"/>
      <c r="E1562" s="189"/>
      <c r="F1562" s="189"/>
      <c r="G1562" s="189"/>
      <c r="H1562" s="189">
        <v>1</v>
      </c>
      <c r="I1562" s="189"/>
      <c r="J1562" s="189"/>
      <c r="K1562" s="189">
        <f t="shared" si="24"/>
        <v>1</v>
      </c>
      <c r="L1562" s="188" t="s">
        <v>617</v>
      </c>
      <c r="M1562" s="188" t="s">
        <v>823</v>
      </c>
      <c r="N1562" s="188"/>
      <c r="O1562" s="190"/>
    </row>
    <row r="1563" spans="1:15" s="174" customFormat="1">
      <c r="A1563" s="187" t="s">
        <v>5066</v>
      </c>
      <c r="B1563" s="188" t="s">
        <v>5067</v>
      </c>
      <c r="C1563" s="189">
        <v>1</v>
      </c>
      <c r="D1563" s="189"/>
      <c r="E1563" s="189">
        <v>1</v>
      </c>
      <c r="F1563" s="189"/>
      <c r="G1563" s="189"/>
      <c r="H1563" s="189"/>
      <c r="I1563" s="189"/>
      <c r="J1563" s="189"/>
      <c r="K1563" s="189">
        <f t="shared" si="24"/>
        <v>2</v>
      </c>
      <c r="L1563" s="188" t="s">
        <v>617</v>
      </c>
      <c r="M1563" s="188" t="s">
        <v>823</v>
      </c>
      <c r="N1563" s="188"/>
      <c r="O1563" s="190"/>
    </row>
    <row r="1564" spans="1:15" s="174" customFormat="1">
      <c r="A1564" s="187" t="s">
        <v>5068</v>
      </c>
      <c r="B1564" s="188" t="s">
        <v>5069</v>
      </c>
      <c r="C1564" s="189"/>
      <c r="D1564" s="189"/>
      <c r="E1564" s="189"/>
      <c r="F1564" s="189"/>
      <c r="G1564" s="189">
        <v>1</v>
      </c>
      <c r="H1564" s="189"/>
      <c r="I1564" s="189"/>
      <c r="J1564" s="189">
        <v>1</v>
      </c>
      <c r="K1564" s="189">
        <f t="shared" si="24"/>
        <v>2</v>
      </c>
      <c r="L1564" s="188" t="s">
        <v>617</v>
      </c>
      <c r="M1564" s="188" t="s">
        <v>847</v>
      </c>
      <c r="N1564" s="188"/>
      <c r="O1564" s="190"/>
    </row>
    <row r="1565" spans="1:15" s="174" customFormat="1">
      <c r="A1565" s="187" t="s">
        <v>5070</v>
      </c>
      <c r="B1565" s="188" t="s">
        <v>5071</v>
      </c>
      <c r="C1565" s="189"/>
      <c r="D1565" s="189"/>
      <c r="E1565" s="189"/>
      <c r="F1565" s="189"/>
      <c r="G1565" s="189">
        <v>1</v>
      </c>
      <c r="H1565" s="189"/>
      <c r="I1565" s="189"/>
      <c r="J1565" s="189">
        <v>1</v>
      </c>
      <c r="K1565" s="189">
        <f t="shared" si="24"/>
        <v>2</v>
      </c>
      <c r="L1565" s="188" t="s">
        <v>617</v>
      </c>
      <c r="M1565" s="188" t="s">
        <v>885</v>
      </c>
      <c r="N1565" s="188"/>
      <c r="O1565" s="190"/>
    </row>
    <row r="1566" spans="1:15" s="174" customFormat="1">
      <c r="A1566" s="187" t="s">
        <v>5072</v>
      </c>
      <c r="B1566" s="188" t="s">
        <v>5073</v>
      </c>
      <c r="C1566" s="189"/>
      <c r="D1566" s="189"/>
      <c r="E1566" s="189"/>
      <c r="F1566" s="189"/>
      <c r="G1566" s="189">
        <v>1</v>
      </c>
      <c r="H1566" s="189"/>
      <c r="I1566" s="189"/>
      <c r="J1566" s="189"/>
      <c r="K1566" s="189">
        <f t="shared" si="24"/>
        <v>1</v>
      </c>
      <c r="L1566" s="188" t="s">
        <v>617</v>
      </c>
      <c r="M1566" s="188" t="s">
        <v>2387</v>
      </c>
      <c r="N1566" s="188"/>
      <c r="O1566" s="190"/>
    </row>
    <row r="1567" spans="1:15" s="174" customFormat="1">
      <c r="A1567" s="187" t="s">
        <v>5074</v>
      </c>
      <c r="B1567" s="188" t="s">
        <v>5075</v>
      </c>
      <c r="C1567" s="189"/>
      <c r="D1567" s="189"/>
      <c r="E1567" s="189"/>
      <c r="F1567" s="189"/>
      <c r="G1567" s="189"/>
      <c r="H1567" s="189"/>
      <c r="I1567" s="189">
        <v>1</v>
      </c>
      <c r="J1567" s="189"/>
      <c r="K1567" s="189">
        <f t="shared" si="24"/>
        <v>1</v>
      </c>
      <c r="L1567" s="188" t="s">
        <v>617</v>
      </c>
      <c r="M1567" s="188" t="s">
        <v>861</v>
      </c>
      <c r="N1567" s="188"/>
      <c r="O1567" s="190"/>
    </row>
    <row r="1568" spans="1:15" s="174" customFormat="1">
      <c r="A1568" s="187" t="s">
        <v>5076</v>
      </c>
      <c r="B1568" s="188"/>
      <c r="C1568" s="189"/>
      <c r="D1568" s="189"/>
      <c r="E1568" s="189"/>
      <c r="F1568" s="189"/>
      <c r="G1568" s="189"/>
      <c r="H1568" s="189"/>
      <c r="I1568" s="189">
        <v>1</v>
      </c>
      <c r="J1568" s="189"/>
      <c r="K1568" s="189">
        <f t="shared" si="24"/>
        <v>1</v>
      </c>
      <c r="L1568" s="188" t="s">
        <v>617</v>
      </c>
      <c r="M1568" s="188" t="s">
        <v>1981</v>
      </c>
      <c r="N1568" s="188"/>
      <c r="O1568" s="190"/>
    </row>
    <row r="1569" spans="1:15" s="174" customFormat="1">
      <c r="A1569" s="187" t="s">
        <v>5077</v>
      </c>
      <c r="B1569" s="188" t="s">
        <v>5078</v>
      </c>
      <c r="C1569" s="189"/>
      <c r="D1569" s="189"/>
      <c r="E1569" s="189"/>
      <c r="F1569" s="189"/>
      <c r="G1569" s="189">
        <v>1</v>
      </c>
      <c r="H1569" s="189">
        <v>1</v>
      </c>
      <c r="I1569" s="189">
        <v>1</v>
      </c>
      <c r="J1569" s="189"/>
      <c r="K1569" s="189">
        <f t="shared" si="24"/>
        <v>3</v>
      </c>
      <c r="L1569" s="188" t="s">
        <v>617</v>
      </c>
      <c r="M1569" s="188" t="s">
        <v>823</v>
      </c>
      <c r="N1569" s="188"/>
      <c r="O1569" s="190"/>
    </row>
    <row r="1570" spans="1:15" s="174" customFormat="1">
      <c r="A1570" s="187" t="s">
        <v>5079</v>
      </c>
      <c r="B1570" s="188" t="s">
        <v>5080</v>
      </c>
      <c r="C1570" s="189"/>
      <c r="D1570" s="189"/>
      <c r="E1570" s="189">
        <v>1</v>
      </c>
      <c r="F1570" s="189"/>
      <c r="G1570" s="189"/>
      <c r="H1570" s="189"/>
      <c r="I1570" s="189"/>
      <c r="J1570" s="189"/>
      <c r="K1570" s="189">
        <f t="shared" si="24"/>
        <v>1</v>
      </c>
      <c r="L1570" s="188" t="s">
        <v>617</v>
      </c>
      <c r="M1570" s="188" t="s">
        <v>847</v>
      </c>
      <c r="N1570" s="188"/>
      <c r="O1570" s="190"/>
    </row>
    <row r="1571" spans="1:15" s="174" customFormat="1">
      <c r="A1571" s="187" t="s">
        <v>5081</v>
      </c>
      <c r="B1571" s="188" t="s">
        <v>5082</v>
      </c>
      <c r="C1571" s="189"/>
      <c r="D1571" s="189"/>
      <c r="E1571" s="189">
        <v>1</v>
      </c>
      <c r="F1571" s="189"/>
      <c r="G1571" s="189">
        <v>1</v>
      </c>
      <c r="H1571" s="189"/>
      <c r="I1571" s="189"/>
      <c r="J1571" s="189"/>
      <c r="K1571" s="189">
        <f t="shared" si="24"/>
        <v>2</v>
      </c>
      <c r="L1571" s="188" t="s">
        <v>617</v>
      </c>
      <c r="M1571" s="188" t="s">
        <v>861</v>
      </c>
      <c r="N1571" s="188"/>
      <c r="O1571" s="190"/>
    </row>
    <row r="1572" spans="1:15" s="174" customFormat="1">
      <c r="A1572" s="187" t="s">
        <v>5083</v>
      </c>
      <c r="B1572" s="188" t="s">
        <v>5034</v>
      </c>
      <c r="C1572" s="189">
        <v>1</v>
      </c>
      <c r="D1572" s="189"/>
      <c r="E1572" s="189"/>
      <c r="F1572" s="189"/>
      <c r="G1572" s="189"/>
      <c r="H1572" s="189"/>
      <c r="I1572" s="189">
        <v>1</v>
      </c>
      <c r="J1572" s="189"/>
      <c r="K1572" s="189">
        <f t="shared" si="24"/>
        <v>2</v>
      </c>
      <c r="L1572" s="188" t="s">
        <v>617</v>
      </c>
      <c r="M1572" s="188" t="s">
        <v>1657</v>
      </c>
      <c r="N1572" s="188"/>
      <c r="O1572" s="190"/>
    </row>
    <row r="1573" spans="1:15" s="174" customFormat="1">
      <c r="A1573" s="187" t="s">
        <v>5084</v>
      </c>
      <c r="B1573" s="188" t="s">
        <v>5085</v>
      </c>
      <c r="C1573" s="189">
        <v>1</v>
      </c>
      <c r="D1573" s="189"/>
      <c r="E1573" s="189"/>
      <c r="F1573" s="189"/>
      <c r="G1573" s="189"/>
      <c r="H1573" s="189"/>
      <c r="I1573" s="189"/>
      <c r="J1573" s="189"/>
      <c r="K1573" s="189">
        <f t="shared" si="24"/>
        <v>1</v>
      </c>
      <c r="L1573" s="188" t="s">
        <v>106</v>
      </c>
      <c r="M1573" s="188" t="s">
        <v>847</v>
      </c>
      <c r="N1573" s="188"/>
      <c r="O1573" s="190"/>
    </row>
    <row r="1574" spans="1:15" s="174" customFormat="1">
      <c r="A1574" s="187" t="s">
        <v>5086</v>
      </c>
      <c r="B1574" s="188" t="s">
        <v>5087</v>
      </c>
      <c r="C1574" s="189">
        <v>1</v>
      </c>
      <c r="D1574" s="189"/>
      <c r="E1574" s="189"/>
      <c r="F1574" s="189"/>
      <c r="G1574" s="189"/>
      <c r="H1574" s="189"/>
      <c r="I1574" s="189"/>
      <c r="J1574" s="189"/>
      <c r="K1574" s="189">
        <f t="shared" si="24"/>
        <v>1</v>
      </c>
      <c r="L1574" s="188" t="s">
        <v>106</v>
      </c>
      <c r="M1574" s="188" t="s">
        <v>816</v>
      </c>
      <c r="N1574" s="188" t="s">
        <v>828</v>
      </c>
      <c r="O1574" s="190"/>
    </row>
    <row r="1575" spans="1:15" s="174" customFormat="1">
      <c r="A1575" s="187" t="s">
        <v>5088</v>
      </c>
      <c r="B1575" s="188" t="s">
        <v>5089</v>
      </c>
      <c r="C1575" s="189">
        <v>1</v>
      </c>
      <c r="D1575" s="189">
        <v>1</v>
      </c>
      <c r="E1575" s="189"/>
      <c r="F1575" s="189"/>
      <c r="G1575" s="189"/>
      <c r="H1575" s="189"/>
      <c r="I1575" s="189"/>
      <c r="J1575" s="189"/>
      <c r="K1575" s="189">
        <f t="shared" si="24"/>
        <v>2</v>
      </c>
      <c r="L1575" s="188" t="s">
        <v>264</v>
      </c>
      <c r="M1575" s="188" t="s">
        <v>885</v>
      </c>
      <c r="N1575" s="188"/>
      <c r="O1575" s="190"/>
    </row>
    <row r="1576" spans="1:15" s="174" customFormat="1">
      <c r="A1576" s="187" t="s">
        <v>5090</v>
      </c>
      <c r="B1576" s="188" t="s">
        <v>5091</v>
      </c>
      <c r="C1576" s="189">
        <v>1</v>
      </c>
      <c r="D1576" s="189"/>
      <c r="E1576" s="189"/>
      <c r="F1576" s="189"/>
      <c r="G1576" s="189"/>
      <c r="H1576" s="189"/>
      <c r="I1576" s="189"/>
      <c r="J1576" s="189"/>
      <c r="K1576" s="189">
        <f t="shared" si="24"/>
        <v>1</v>
      </c>
      <c r="L1576" s="188" t="s">
        <v>264</v>
      </c>
      <c r="M1576" s="188" t="s">
        <v>1657</v>
      </c>
      <c r="N1576" s="188"/>
      <c r="O1576" s="190"/>
    </row>
    <row r="1577" spans="1:15" s="174" customFormat="1">
      <c r="A1577" s="187" t="s">
        <v>5092</v>
      </c>
      <c r="B1577" s="188" t="s">
        <v>5093</v>
      </c>
      <c r="C1577" s="189">
        <v>1</v>
      </c>
      <c r="D1577" s="189"/>
      <c r="E1577" s="189"/>
      <c r="F1577" s="189"/>
      <c r="G1577" s="189"/>
      <c r="H1577" s="189"/>
      <c r="I1577" s="189"/>
      <c r="J1577" s="189">
        <v>1</v>
      </c>
      <c r="K1577" s="189">
        <f t="shared" si="24"/>
        <v>2</v>
      </c>
      <c r="L1577" s="188" t="s">
        <v>106</v>
      </c>
      <c r="M1577" s="188" t="s">
        <v>2217</v>
      </c>
      <c r="N1577" s="188"/>
      <c r="O1577" s="190"/>
    </row>
    <row r="1578" spans="1:15" s="174" customFormat="1">
      <c r="A1578" s="187" t="s">
        <v>5094</v>
      </c>
      <c r="B1578" s="188" t="s">
        <v>5095</v>
      </c>
      <c r="C1578" s="189"/>
      <c r="D1578" s="189"/>
      <c r="E1578" s="189"/>
      <c r="F1578" s="189"/>
      <c r="G1578" s="189">
        <v>1</v>
      </c>
      <c r="H1578" s="189"/>
      <c r="I1578" s="189"/>
      <c r="J1578" s="189"/>
      <c r="K1578" s="189">
        <f t="shared" si="24"/>
        <v>1</v>
      </c>
      <c r="L1578" s="188" t="s">
        <v>106</v>
      </c>
      <c r="M1578" s="188" t="s">
        <v>816</v>
      </c>
      <c r="N1578" s="188"/>
      <c r="O1578" s="190"/>
    </row>
    <row r="1579" spans="1:15" s="174" customFormat="1">
      <c r="A1579" s="187" t="s">
        <v>5096</v>
      </c>
      <c r="B1579" s="188" t="s">
        <v>5097</v>
      </c>
      <c r="C1579" s="189"/>
      <c r="D1579" s="189"/>
      <c r="E1579" s="189"/>
      <c r="F1579" s="189"/>
      <c r="G1579" s="189">
        <v>1</v>
      </c>
      <c r="H1579" s="189"/>
      <c r="I1579" s="189"/>
      <c r="J1579" s="189"/>
      <c r="K1579" s="189">
        <f t="shared" si="24"/>
        <v>1</v>
      </c>
      <c r="L1579" s="188" t="s">
        <v>106</v>
      </c>
      <c r="M1579" s="188" t="s">
        <v>885</v>
      </c>
      <c r="N1579" s="188"/>
      <c r="O1579" s="190"/>
    </row>
    <row r="1580" spans="1:15" s="174" customFormat="1">
      <c r="A1580" s="187" t="s">
        <v>5098</v>
      </c>
      <c r="B1580" s="188" t="s">
        <v>5099</v>
      </c>
      <c r="C1580" s="189"/>
      <c r="D1580" s="189"/>
      <c r="E1580" s="189"/>
      <c r="F1580" s="189"/>
      <c r="G1580" s="189">
        <v>1</v>
      </c>
      <c r="H1580" s="189"/>
      <c r="I1580" s="189"/>
      <c r="J1580" s="189">
        <v>1</v>
      </c>
      <c r="K1580" s="189">
        <f t="shared" si="24"/>
        <v>2</v>
      </c>
      <c r="L1580" s="188" t="s">
        <v>106</v>
      </c>
      <c r="M1580" s="188" t="s">
        <v>827</v>
      </c>
      <c r="N1580" s="188"/>
      <c r="O1580" s="190"/>
    </row>
    <row r="1581" spans="1:15" s="174" customFormat="1">
      <c r="A1581" s="187" t="s">
        <v>5100</v>
      </c>
      <c r="B1581" s="188" t="s">
        <v>5101</v>
      </c>
      <c r="C1581" s="189"/>
      <c r="D1581" s="189"/>
      <c r="E1581" s="189">
        <v>1</v>
      </c>
      <c r="F1581" s="189"/>
      <c r="G1581" s="189"/>
      <c r="H1581" s="189"/>
      <c r="I1581" s="189"/>
      <c r="J1581" s="189"/>
      <c r="K1581" s="189">
        <f t="shared" si="24"/>
        <v>1</v>
      </c>
      <c r="L1581" s="188" t="s">
        <v>281</v>
      </c>
      <c r="M1581" s="188" t="s">
        <v>1827</v>
      </c>
      <c r="N1581" s="188"/>
      <c r="O1581" s="190"/>
    </row>
    <row r="1582" spans="1:15" s="174" customFormat="1">
      <c r="A1582" s="187" t="s">
        <v>5102</v>
      </c>
      <c r="B1582" s="188" t="s">
        <v>5103</v>
      </c>
      <c r="C1582" s="189"/>
      <c r="D1582" s="189"/>
      <c r="E1582" s="189">
        <v>1</v>
      </c>
      <c r="F1582" s="189"/>
      <c r="G1582" s="189"/>
      <c r="H1582" s="189"/>
      <c r="I1582" s="189"/>
      <c r="J1582" s="189"/>
      <c r="K1582" s="189">
        <f t="shared" si="24"/>
        <v>1</v>
      </c>
      <c r="L1582" s="188" t="s">
        <v>281</v>
      </c>
      <c r="M1582" s="188" t="s">
        <v>885</v>
      </c>
      <c r="N1582" s="188"/>
      <c r="O1582" s="190"/>
    </row>
    <row r="1583" spans="1:15" s="174" customFormat="1">
      <c r="A1583" s="187" t="s">
        <v>5104</v>
      </c>
      <c r="B1583" s="188" t="s">
        <v>5105</v>
      </c>
      <c r="C1583" s="189">
        <v>1</v>
      </c>
      <c r="D1583" s="189"/>
      <c r="E1583" s="189">
        <v>1</v>
      </c>
      <c r="F1583" s="189"/>
      <c r="G1583" s="189"/>
      <c r="H1583" s="189"/>
      <c r="I1583" s="189"/>
      <c r="J1583" s="189"/>
      <c r="K1583" s="189">
        <f t="shared" si="24"/>
        <v>2</v>
      </c>
      <c r="L1583" s="188" t="s">
        <v>281</v>
      </c>
      <c r="M1583" s="188" t="s">
        <v>847</v>
      </c>
      <c r="N1583" s="188"/>
      <c r="O1583" s="190"/>
    </row>
    <row r="1584" spans="1:15" s="174" customFormat="1">
      <c r="A1584" s="187" t="s">
        <v>5106</v>
      </c>
      <c r="B1584" s="188" t="s">
        <v>5107</v>
      </c>
      <c r="C1584" s="189">
        <v>1</v>
      </c>
      <c r="D1584" s="189"/>
      <c r="E1584" s="189"/>
      <c r="F1584" s="189"/>
      <c r="G1584" s="189">
        <v>1</v>
      </c>
      <c r="H1584" s="189"/>
      <c r="I1584" s="189"/>
      <c r="J1584" s="189">
        <v>1</v>
      </c>
      <c r="K1584" s="189">
        <f t="shared" si="24"/>
        <v>3</v>
      </c>
      <c r="L1584" s="188" t="s">
        <v>3595</v>
      </c>
      <c r="M1584" s="188" t="s">
        <v>827</v>
      </c>
      <c r="N1584" s="188"/>
      <c r="O1584" s="190"/>
    </row>
    <row r="1585" spans="1:15" s="174" customFormat="1">
      <c r="A1585" s="187" t="s">
        <v>5108</v>
      </c>
      <c r="B1585" s="188" t="s">
        <v>5109</v>
      </c>
      <c r="C1585" s="189"/>
      <c r="D1585" s="189">
        <v>1</v>
      </c>
      <c r="E1585" s="189"/>
      <c r="F1585" s="189"/>
      <c r="G1585" s="189">
        <v>1</v>
      </c>
      <c r="H1585" s="189"/>
      <c r="I1585" s="189"/>
      <c r="J1585" s="189"/>
      <c r="K1585" s="189">
        <f t="shared" si="24"/>
        <v>2</v>
      </c>
      <c r="L1585" s="188" t="s">
        <v>3595</v>
      </c>
      <c r="M1585" s="188" t="s">
        <v>816</v>
      </c>
      <c r="N1585" s="188"/>
      <c r="O1585" s="190"/>
    </row>
    <row r="1586" spans="1:15" s="174" customFormat="1">
      <c r="A1586" s="187" t="s">
        <v>5110</v>
      </c>
      <c r="B1586" s="188" t="s">
        <v>5111</v>
      </c>
      <c r="C1586" s="189">
        <v>1</v>
      </c>
      <c r="D1586" s="189"/>
      <c r="E1586" s="189"/>
      <c r="F1586" s="189"/>
      <c r="G1586" s="189">
        <v>1</v>
      </c>
      <c r="H1586" s="189"/>
      <c r="I1586" s="189"/>
      <c r="J1586" s="189"/>
      <c r="K1586" s="189">
        <f t="shared" si="24"/>
        <v>2</v>
      </c>
      <c r="L1586" s="188" t="s">
        <v>3595</v>
      </c>
      <c r="M1586" s="188" t="s">
        <v>885</v>
      </c>
      <c r="N1586" s="188" t="s">
        <v>828</v>
      </c>
      <c r="O1586" s="190"/>
    </row>
    <row r="1587" spans="1:15" s="174" customFormat="1">
      <c r="A1587" s="187" t="s">
        <v>5112</v>
      </c>
      <c r="B1587" s="188" t="s">
        <v>5113</v>
      </c>
      <c r="C1587" s="189"/>
      <c r="D1587" s="189"/>
      <c r="E1587" s="189"/>
      <c r="F1587" s="189"/>
      <c r="G1587" s="189"/>
      <c r="H1587" s="189"/>
      <c r="I1587" s="189"/>
      <c r="J1587" s="189">
        <v>1</v>
      </c>
      <c r="K1587" s="189">
        <f t="shared" si="24"/>
        <v>1</v>
      </c>
      <c r="L1587" s="188" t="s">
        <v>3595</v>
      </c>
      <c r="M1587" s="188" t="s">
        <v>847</v>
      </c>
      <c r="N1587" s="188"/>
      <c r="O1587" s="190"/>
    </row>
    <row r="1588" spans="1:15" s="174" customFormat="1">
      <c r="A1588" s="187" t="s">
        <v>5114</v>
      </c>
      <c r="B1588" s="188" t="s">
        <v>5115</v>
      </c>
      <c r="C1588" s="189">
        <v>1</v>
      </c>
      <c r="D1588" s="189"/>
      <c r="E1588" s="189"/>
      <c r="F1588" s="189"/>
      <c r="G1588" s="189">
        <v>1</v>
      </c>
      <c r="H1588" s="189"/>
      <c r="I1588" s="189">
        <v>1</v>
      </c>
      <c r="J1588" s="189"/>
      <c r="K1588" s="189">
        <f t="shared" si="24"/>
        <v>3</v>
      </c>
      <c r="L1588" s="188" t="s">
        <v>3595</v>
      </c>
      <c r="M1588" s="188" t="s">
        <v>861</v>
      </c>
      <c r="N1588" s="188"/>
      <c r="O1588" s="190"/>
    </row>
    <row r="1589" spans="1:15" s="174" customFormat="1">
      <c r="A1589" s="187" t="s">
        <v>5116</v>
      </c>
      <c r="B1589" s="188" t="s">
        <v>5117</v>
      </c>
      <c r="C1589" s="189"/>
      <c r="D1589" s="189"/>
      <c r="E1589" s="189"/>
      <c r="F1589" s="189"/>
      <c r="G1589" s="189"/>
      <c r="H1589" s="189"/>
      <c r="I1589" s="189">
        <v>1</v>
      </c>
      <c r="J1589" s="189"/>
      <c r="K1589" s="189">
        <f t="shared" si="24"/>
        <v>1</v>
      </c>
      <c r="L1589" s="188" t="s">
        <v>3595</v>
      </c>
      <c r="M1589" s="188" t="s">
        <v>844</v>
      </c>
      <c r="N1589" s="188"/>
      <c r="O1589" s="190"/>
    </row>
    <row r="1590" spans="1:15" s="174" customFormat="1">
      <c r="A1590" s="187" t="s">
        <v>5118</v>
      </c>
      <c r="B1590" s="188" t="s">
        <v>5119</v>
      </c>
      <c r="C1590" s="189">
        <v>1</v>
      </c>
      <c r="D1590" s="189"/>
      <c r="E1590" s="189"/>
      <c r="F1590" s="189"/>
      <c r="G1590" s="189"/>
      <c r="H1590" s="189">
        <v>1</v>
      </c>
      <c r="I1590" s="189">
        <v>1</v>
      </c>
      <c r="J1590" s="189"/>
      <c r="K1590" s="189">
        <f t="shared" si="24"/>
        <v>3</v>
      </c>
      <c r="L1590" s="188" t="s">
        <v>3595</v>
      </c>
      <c r="M1590" s="188" t="s">
        <v>1981</v>
      </c>
      <c r="N1590" s="188"/>
      <c r="O1590" s="190"/>
    </row>
    <row r="1591" spans="1:15" s="174" customFormat="1">
      <c r="A1591" s="187" t="s">
        <v>5120</v>
      </c>
      <c r="B1591" s="188"/>
      <c r="C1591" s="189">
        <v>1</v>
      </c>
      <c r="D1591" s="189"/>
      <c r="E1591" s="189"/>
      <c r="F1591" s="189"/>
      <c r="G1591" s="189"/>
      <c r="H1591" s="189"/>
      <c r="I1591" s="189"/>
      <c r="J1591" s="189">
        <v>1</v>
      </c>
      <c r="K1591" s="189">
        <f t="shared" si="24"/>
        <v>2</v>
      </c>
      <c r="L1591" s="188" t="s">
        <v>3595</v>
      </c>
      <c r="M1591" s="188" t="s">
        <v>816</v>
      </c>
      <c r="N1591" s="188"/>
      <c r="O1591" s="190"/>
    </row>
    <row r="1592" spans="1:15" s="174" customFormat="1">
      <c r="A1592" s="187" t="s">
        <v>5121</v>
      </c>
      <c r="B1592" s="188" t="s">
        <v>5122</v>
      </c>
      <c r="C1592" s="189"/>
      <c r="D1592" s="189"/>
      <c r="E1592" s="189"/>
      <c r="F1592" s="189"/>
      <c r="G1592" s="189"/>
      <c r="H1592" s="189"/>
      <c r="I1592" s="189">
        <v>1</v>
      </c>
      <c r="J1592" s="189"/>
      <c r="K1592" s="189">
        <f t="shared" si="24"/>
        <v>1</v>
      </c>
      <c r="L1592" s="188" t="s">
        <v>3595</v>
      </c>
      <c r="M1592" s="188" t="s">
        <v>885</v>
      </c>
      <c r="N1592" s="188" t="s">
        <v>828</v>
      </c>
      <c r="O1592" s="190"/>
    </row>
    <row r="1593" spans="1:15" s="174" customFormat="1">
      <c r="A1593" s="187" t="s">
        <v>5123</v>
      </c>
      <c r="B1593" s="188" t="s">
        <v>5124</v>
      </c>
      <c r="C1593" s="189">
        <v>1</v>
      </c>
      <c r="D1593" s="189"/>
      <c r="E1593" s="189">
        <v>1</v>
      </c>
      <c r="F1593" s="189"/>
      <c r="G1593" s="189"/>
      <c r="H1593" s="189"/>
      <c r="I1593" s="189"/>
      <c r="J1593" s="189"/>
      <c r="K1593" s="189">
        <f t="shared" si="24"/>
        <v>2</v>
      </c>
      <c r="L1593" s="188" t="s">
        <v>3595</v>
      </c>
      <c r="M1593" s="188" t="s">
        <v>844</v>
      </c>
      <c r="N1593" s="188"/>
      <c r="O1593" s="190"/>
    </row>
    <row r="1594" spans="1:15" s="174" customFormat="1">
      <c r="A1594" s="187" t="s">
        <v>5125</v>
      </c>
      <c r="B1594" s="188" t="s">
        <v>5126</v>
      </c>
      <c r="C1594" s="189"/>
      <c r="D1594" s="189"/>
      <c r="E1594" s="189"/>
      <c r="F1594" s="189"/>
      <c r="G1594" s="189"/>
      <c r="H1594" s="189"/>
      <c r="I1594" s="189"/>
      <c r="J1594" s="189">
        <v>1</v>
      </c>
      <c r="K1594" s="189">
        <f t="shared" si="24"/>
        <v>1</v>
      </c>
      <c r="L1594" s="188" t="s">
        <v>3595</v>
      </c>
      <c r="M1594" s="188" t="s">
        <v>2387</v>
      </c>
      <c r="N1594" s="188"/>
      <c r="O1594" s="190"/>
    </row>
    <row r="1595" spans="1:15" s="174" customFormat="1">
      <c r="A1595" s="187" t="s">
        <v>5127</v>
      </c>
      <c r="B1595" s="188" t="s">
        <v>5128</v>
      </c>
      <c r="C1595" s="189">
        <v>1</v>
      </c>
      <c r="D1595" s="189"/>
      <c r="E1595" s="189"/>
      <c r="F1595" s="189"/>
      <c r="G1595" s="189"/>
      <c r="H1595" s="189"/>
      <c r="I1595" s="189"/>
      <c r="J1595" s="189">
        <v>1</v>
      </c>
      <c r="K1595" s="189">
        <f t="shared" si="24"/>
        <v>2</v>
      </c>
      <c r="L1595" s="188" t="s">
        <v>3595</v>
      </c>
      <c r="M1595" s="188" t="s">
        <v>1981</v>
      </c>
      <c r="N1595" s="188"/>
      <c r="O1595" s="190"/>
    </row>
    <row r="1596" spans="1:15" s="174" customFormat="1">
      <c r="A1596" s="187" t="s">
        <v>5129</v>
      </c>
      <c r="B1596" s="188" t="s">
        <v>5130</v>
      </c>
      <c r="C1596" s="189"/>
      <c r="D1596" s="189"/>
      <c r="E1596" s="189"/>
      <c r="F1596" s="189"/>
      <c r="G1596" s="189">
        <v>1</v>
      </c>
      <c r="H1596" s="189"/>
      <c r="I1596" s="189"/>
      <c r="J1596" s="189"/>
      <c r="K1596" s="189">
        <f t="shared" si="24"/>
        <v>1</v>
      </c>
      <c r="L1596" s="188" t="s">
        <v>3595</v>
      </c>
      <c r="M1596" s="188" t="s">
        <v>816</v>
      </c>
      <c r="N1596" s="188"/>
      <c r="O1596" s="190"/>
    </row>
    <row r="1597" spans="1:15" s="174" customFormat="1">
      <c r="A1597" s="187" t="s">
        <v>5131</v>
      </c>
      <c r="B1597" s="188" t="s">
        <v>5132</v>
      </c>
      <c r="C1597" s="189"/>
      <c r="D1597" s="189"/>
      <c r="E1597" s="189"/>
      <c r="F1597" s="189"/>
      <c r="G1597" s="189">
        <v>1</v>
      </c>
      <c r="H1597" s="189">
        <v>1</v>
      </c>
      <c r="I1597" s="189">
        <v>1</v>
      </c>
      <c r="J1597" s="189">
        <v>1</v>
      </c>
      <c r="K1597" s="189">
        <f t="shared" si="24"/>
        <v>4</v>
      </c>
      <c r="L1597" s="188" t="s">
        <v>3595</v>
      </c>
      <c r="M1597" s="188" t="s">
        <v>823</v>
      </c>
      <c r="N1597" s="188"/>
      <c r="O1597" s="190"/>
    </row>
    <row r="1598" spans="1:15" s="174" customFormat="1">
      <c r="A1598" s="187" t="s">
        <v>5133</v>
      </c>
      <c r="B1598" s="188" t="s">
        <v>5134</v>
      </c>
      <c r="C1598" s="189"/>
      <c r="D1598" s="189"/>
      <c r="E1598" s="189"/>
      <c r="F1598" s="189">
        <v>1</v>
      </c>
      <c r="G1598" s="189">
        <v>1</v>
      </c>
      <c r="H1598" s="189"/>
      <c r="I1598" s="189"/>
      <c r="J1598" s="189">
        <v>1</v>
      </c>
      <c r="K1598" s="189">
        <f t="shared" si="24"/>
        <v>3</v>
      </c>
      <c r="L1598" s="188" t="s">
        <v>3595</v>
      </c>
      <c r="M1598" s="188" t="s">
        <v>816</v>
      </c>
      <c r="N1598" s="188"/>
      <c r="O1598" s="190"/>
    </row>
    <row r="1599" spans="1:15" s="174" customFormat="1">
      <c r="A1599" s="187" t="s">
        <v>5135</v>
      </c>
      <c r="B1599" s="188" t="s">
        <v>5136</v>
      </c>
      <c r="C1599" s="189">
        <v>1</v>
      </c>
      <c r="D1599" s="189"/>
      <c r="E1599" s="189"/>
      <c r="F1599" s="189"/>
      <c r="G1599" s="189"/>
      <c r="H1599" s="189"/>
      <c r="I1599" s="189">
        <v>1</v>
      </c>
      <c r="J1599" s="189"/>
      <c r="K1599" s="189">
        <f t="shared" si="24"/>
        <v>2</v>
      </c>
      <c r="L1599" s="188" t="s">
        <v>3595</v>
      </c>
      <c r="M1599" s="188" t="s">
        <v>861</v>
      </c>
      <c r="N1599" s="188"/>
      <c r="O1599" s="190"/>
    </row>
    <row r="1600" spans="1:15" s="174" customFormat="1">
      <c r="A1600" s="187" t="s">
        <v>5137</v>
      </c>
      <c r="B1600" s="188" t="s">
        <v>5138</v>
      </c>
      <c r="C1600" s="189">
        <v>1</v>
      </c>
      <c r="D1600" s="189">
        <v>1</v>
      </c>
      <c r="E1600" s="189"/>
      <c r="F1600" s="189"/>
      <c r="G1600" s="189"/>
      <c r="H1600" s="189"/>
      <c r="I1600" s="189"/>
      <c r="J1600" s="189">
        <v>1</v>
      </c>
      <c r="K1600" s="189">
        <f t="shared" si="24"/>
        <v>3</v>
      </c>
      <c r="L1600" s="188" t="s">
        <v>3595</v>
      </c>
      <c r="M1600" s="188" t="s">
        <v>816</v>
      </c>
      <c r="N1600" s="188"/>
      <c r="O1600" s="190"/>
    </row>
    <row r="1601" spans="1:15" s="174" customFormat="1">
      <c r="A1601" s="187" t="s">
        <v>5139</v>
      </c>
      <c r="B1601" s="188" t="s">
        <v>5140</v>
      </c>
      <c r="C1601" s="189"/>
      <c r="D1601" s="189"/>
      <c r="E1601" s="189"/>
      <c r="F1601" s="189"/>
      <c r="G1601" s="189">
        <v>1</v>
      </c>
      <c r="H1601" s="189"/>
      <c r="I1601" s="189"/>
      <c r="J1601" s="189">
        <v>1</v>
      </c>
      <c r="K1601" s="189">
        <f t="shared" si="24"/>
        <v>2</v>
      </c>
      <c r="L1601" s="188" t="s">
        <v>3595</v>
      </c>
      <c r="M1601" s="188" t="s">
        <v>816</v>
      </c>
      <c r="N1601" s="188"/>
      <c r="O1601" s="190"/>
    </row>
    <row r="1602" spans="1:15" s="174" customFormat="1">
      <c r="A1602" s="187" t="s">
        <v>5141</v>
      </c>
      <c r="B1602" s="188" t="s">
        <v>5142</v>
      </c>
      <c r="C1602" s="189">
        <v>1</v>
      </c>
      <c r="D1602" s="189"/>
      <c r="E1602" s="189">
        <v>1</v>
      </c>
      <c r="F1602" s="189"/>
      <c r="G1602" s="189"/>
      <c r="H1602" s="189"/>
      <c r="I1602" s="189"/>
      <c r="J1602" s="189"/>
      <c r="K1602" s="189">
        <f t="shared" si="24"/>
        <v>2</v>
      </c>
      <c r="L1602" s="188" t="s">
        <v>3595</v>
      </c>
      <c r="M1602" s="188" t="s">
        <v>816</v>
      </c>
      <c r="N1602" s="188"/>
      <c r="O1602" s="190"/>
    </row>
    <row r="1603" spans="1:15" s="174" customFormat="1">
      <c r="A1603" s="187" t="s">
        <v>5143</v>
      </c>
      <c r="B1603" s="188" t="s">
        <v>5144</v>
      </c>
      <c r="C1603" s="189"/>
      <c r="D1603" s="189">
        <v>1</v>
      </c>
      <c r="E1603" s="189"/>
      <c r="F1603" s="189"/>
      <c r="G1603" s="189"/>
      <c r="H1603" s="189"/>
      <c r="I1603" s="189"/>
      <c r="J1603" s="189"/>
      <c r="K1603" s="189">
        <f t="shared" si="24"/>
        <v>1</v>
      </c>
      <c r="L1603" s="188" t="s">
        <v>3595</v>
      </c>
      <c r="M1603" s="188" t="s">
        <v>816</v>
      </c>
      <c r="N1603" s="188"/>
      <c r="O1603" s="190"/>
    </row>
    <row r="1604" spans="1:15" s="174" customFormat="1">
      <c r="A1604" s="187" t="s">
        <v>5145</v>
      </c>
      <c r="B1604" s="188" t="s">
        <v>5146</v>
      </c>
      <c r="C1604" s="189"/>
      <c r="D1604" s="189"/>
      <c r="E1604" s="189"/>
      <c r="F1604" s="189">
        <v>1</v>
      </c>
      <c r="G1604" s="189">
        <v>1</v>
      </c>
      <c r="H1604" s="189"/>
      <c r="I1604" s="189"/>
      <c r="J1604" s="189"/>
      <c r="K1604" s="189">
        <f t="shared" si="24"/>
        <v>2</v>
      </c>
      <c r="L1604" s="188" t="s">
        <v>3595</v>
      </c>
      <c r="M1604" s="188" t="s">
        <v>847</v>
      </c>
      <c r="N1604" s="188"/>
      <c r="O1604" s="190"/>
    </row>
    <row r="1605" spans="1:15" s="174" customFormat="1">
      <c r="A1605" s="187" t="s">
        <v>5147</v>
      </c>
      <c r="B1605" s="188" t="s">
        <v>5148</v>
      </c>
      <c r="C1605" s="189">
        <v>1</v>
      </c>
      <c r="D1605" s="189">
        <v>1</v>
      </c>
      <c r="E1605" s="189">
        <v>1</v>
      </c>
      <c r="F1605" s="189">
        <v>1</v>
      </c>
      <c r="G1605" s="189"/>
      <c r="H1605" s="189"/>
      <c r="I1605" s="189"/>
      <c r="J1605" s="189">
        <v>1</v>
      </c>
      <c r="K1605" s="189">
        <f t="shared" si="24"/>
        <v>5</v>
      </c>
      <c r="L1605" s="188" t="s">
        <v>3595</v>
      </c>
      <c r="M1605" s="188" t="s">
        <v>847</v>
      </c>
      <c r="N1605" s="188"/>
      <c r="O1605" s="190"/>
    </row>
    <row r="1606" spans="1:15" s="174" customFormat="1">
      <c r="A1606" s="187" t="s">
        <v>5149</v>
      </c>
      <c r="B1606" s="188" t="s">
        <v>5150</v>
      </c>
      <c r="C1606" s="189">
        <v>1</v>
      </c>
      <c r="D1606" s="189"/>
      <c r="E1606" s="189"/>
      <c r="F1606" s="189"/>
      <c r="G1606" s="189"/>
      <c r="H1606" s="189"/>
      <c r="I1606" s="189"/>
      <c r="J1606" s="189"/>
      <c r="K1606" s="189">
        <f t="shared" si="24"/>
        <v>1</v>
      </c>
      <c r="L1606" s="188" t="s">
        <v>3595</v>
      </c>
      <c r="M1606" s="188" t="s">
        <v>1657</v>
      </c>
      <c r="N1606" s="188"/>
      <c r="O1606" s="190"/>
    </row>
    <row r="1607" spans="1:15" s="174" customFormat="1">
      <c r="A1607" s="187" t="s">
        <v>5151</v>
      </c>
      <c r="B1607" s="188" t="s">
        <v>5152</v>
      </c>
      <c r="C1607" s="189">
        <v>1</v>
      </c>
      <c r="D1607" s="189"/>
      <c r="E1607" s="189"/>
      <c r="F1607" s="189"/>
      <c r="G1607" s="189"/>
      <c r="H1607" s="189"/>
      <c r="I1607" s="189"/>
      <c r="J1607" s="189">
        <v>1</v>
      </c>
      <c r="K1607" s="189">
        <f t="shared" si="24"/>
        <v>2</v>
      </c>
      <c r="L1607" s="188" t="s">
        <v>3595</v>
      </c>
      <c r="M1607" s="188" t="s">
        <v>847</v>
      </c>
      <c r="N1607" s="188"/>
      <c r="O1607" s="190"/>
    </row>
    <row r="1608" spans="1:15" s="174" customFormat="1">
      <c r="A1608" s="187" t="s">
        <v>5153</v>
      </c>
      <c r="B1608" s="188" t="s">
        <v>5154</v>
      </c>
      <c r="C1608" s="189">
        <v>1</v>
      </c>
      <c r="D1608" s="189"/>
      <c r="E1608" s="189"/>
      <c r="F1608" s="189"/>
      <c r="G1608" s="189"/>
      <c r="H1608" s="189"/>
      <c r="I1608" s="189"/>
      <c r="J1608" s="189">
        <v>1</v>
      </c>
      <c r="K1608" s="189">
        <f t="shared" si="24"/>
        <v>2</v>
      </c>
      <c r="L1608" s="188" t="s">
        <v>3595</v>
      </c>
      <c r="M1608" s="188" t="s">
        <v>816</v>
      </c>
      <c r="N1608" s="188"/>
      <c r="O1608" s="190"/>
    </row>
    <row r="1609" spans="1:15" s="174" customFormat="1">
      <c r="A1609" s="187" t="s">
        <v>5155</v>
      </c>
      <c r="B1609" s="188" t="s">
        <v>5156</v>
      </c>
      <c r="C1609" s="189">
        <v>1</v>
      </c>
      <c r="D1609" s="189"/>
      <c r="E1609" s="189"/>
      <c r="F1609" s="189"/>
      <c r="G1609" s="189"/>
      <c r="H1609" s="189"/>
      <c r="I1609" s="189"/>
      <c r="J1609" s="189"/>
      <c r="K1609" s="189">
        <f t="shared" ref="K1609:K1672" si="25">SUM(C1609:J1609)</f>
        <v>1</v>
      </c>
      <c r="L1609" s="188" t="s">
        <v>3595</v>
      </c>
      <c r="M1609" s="188" t="s">
        <v>847</v>
      </c>
      <c r="N1609" s="188"/>
      <c r="O1609" s="190"/>
    </row>
    <row r="1610" spans="1:15" s="174" customFormat="1">
      <c r="A1610" s="187" t="s">
        <v>5157</v>
      </c>
      <c r="B1610" s="188" t="s">
        <v>5158</v>
      </c>
      <c r="C1610" s="189">
        <v>1</v>
      </c>
      <c r="D1610" s="189"/>
      <c r="E1610" s="189"/>
      <c r="F1610" s="189"/>
      <c r="G1610" s="189"/>
      <c r="H1610" s="189"/>
      <c r="I1610" s="189"/>
      <c r="J1610" s="189"/>
      <c r="K1610" s="189">
        <f t="shared" si="25"/>
        <v>1</v>
      </c>
      <c r="L1610" s="188" t="s">
        <v>3595</v>
      </c>
      <c r="M1610" s="188" t="s">
        <v>816</v>
      </c>
      <c r="N1610" s="188"/>
      <c r="O1610" s="190"/>
    </row>
    <row r="1611" spans="1:15" s="174" customFormat="1">
      <c r="A1611" s="187" t="s">
        <v>5159</v>
      </c>
      <c r="B1611" s="188" t="s">
        <v>5160</v>
      </c>
      <c r="C1611" s="189">
        <v>1</v>
      </c>
      <c r="D1611" s="189"/>
      <c r="E1611" s="189"/>
      <c r="F1611" s="189"/>
      <c r="G1611" s="189">
        <v>1</v>
      </c>
      <c r="H1611" s="189"/>
      <c r="I1611" s="189"/>
      <c r="J1611" s="189"/>
      <c r="K1611" s="189">
        <f t="shared" si="25"/>
        <v>2</v>
      </c>
      <c r="L1611" s="188" t="s">
        <v>3595</v>
      </c>
      <c r="M1611" s="188" t="s">
        <v>847</v>
      </c>
      <c r="N1611" s="188"/>
      <c r="O1611" s="190"/>
    </row>
    <row r="1612" spans="1:15" s="174" customFormat="1">
      <c r="A1612" s="187" t="s">
        <v>5161</v>
      </c>
      <c r="B1612" s="188" t="s">
        <v>5162</v>
      </c>
      <c r="C1612" s="189">
        <v>1</v>
      </c>
      <c r="D1612" s="189"/>
      <c r="E1612" s="189"/>
      <c r="F1612" s="189"/>
      <c r="G1612" s="189"/>
      <c r="H1612" s="189"/>
      <c r="I1612" s="189"/>
      <c r="J1612" s="189">
        <v>1</v>
      </c>
      <c r="K1612" s="189">
        <f t="shared" si="25"/>
        <v>2</v>
      </c>
      <c r="L1612" s="188" t="s">
        <v>3595</v>
      </c>
      <c r="M1612" s="188" t="s">
        <v>827</v>
      </c>
      <c r="N1612" s="188"/>
      <c r="O1612" s="190"/>
    </row>
    <row r="1613" spans="1:15" s="174" customFormat="1">
      <c r="A1613" s="187" t="s">
        <v>5163</v>
      </c>
      <c r="B1613" s="188" t="s">
        <v>5164</v>
      </c>
      <c r="C1613" s="189"/>
      <c r="D1613" s="189"/>
      <c r="E1613" s="189"/>
      <c r="F1613" s="189"/>
      <c r="G1613" s="189">
        <v>1</v>
      </c>
      <c r="H1613" s="189"/>
      <c r="I1613" s="189"/>
      <c r="J1613" s="189"/>
      <c r="K1613" s="189">
        <f t="shared" si="25"/>
        <v>1</v>
      </c>
      <c r="L1613" s="188" t="s">
        <v>3595</v>
      </c>
      <c r="M1613" s="188" t="s">
        <v>823</v>
      </c>
      <c r="N1613" s="188"/>
      <c r="O1613" s="190"/>
    </row>
    <row r="1614" spans="1:15" s="174" customFormat="1">
      <c r="A1614" s="187" t="s">
        <v>5165</v>
      </c>
      <c r="B1614" s="188"/>
      <c r="C1614" s="189"/>
      <c r="D1614" s="189"/>
      <c r="E1614" s="189"/>
      <c r="F1614" s="189"/>
      <c r="G1614" s="189">
        <v>1</v>
      </c>
      <c r="H1614" s="189"/>
      <c r="I1614" s="189"/>
      <c r="J1614" s="189">
        <v>1</v>
      </c>
      <c r="K1614" s="189">
        <f t="shared" si="25"/>
        <v>2</v>
      </c>
      <c r="L1614" s="188" t="s">
        <v>3595</v>
      </c>
      <c r="M1614" s="188" t="s">
        <v>823</v>
      </c>
      <c r="N1614" s="188"/>
      <c r="O1614" s="190"/>
    </row>
    <row r="1615" spans="1:15" s="174" customFormat="1">
      <c r="A1615" s="187" t="s">
        <v>5166</v>
      </c>
      <c r="B1615" s="188" t="s">
        <v>5167</v>
      </c>
      <c r="C1615" s="189"/>
      <c r="D1615" s="189"/>
      <c r="E1615" s="189"/>
      <c r="F1615" s="189"/>
      <c r="G1615" s="189">
        <v>1</v>
      </c>
      <c r="H1615" s="189"/>
      <c r="I1615" s="189"/>
      <c r="J1615" s="189"/>
      <c r="K1615" s="189">
        <f t="shared" si="25"/>
        <v>1</v>
      </c>
      <c r="L1615" s="188" t="s">
        <v>3595</v>
      </c>
      <c r="M1615" s="188" t="s">
        <v>847</v>
      </c>
      <c r="N1615" s="188"/>
      <c r="O1615" s="190"/>
    </row>
    <row r="1616" spans="1:15" s="174" customFormat="1">
      <c r="A1616" s="187" t="s">
        <v>5168</v>
      </c>
      <c r="B1616" s="188" t="s">
        <v>5169</v>
      </c>
      <c r="C1616" s="189"/>
      <c r="D1616" s="189"/>
      <c r="E1616" s="189"/>
      <c r="F1616" s="189"/>
      <c r="G1616" s="189"/>
      <c r="H1616" s="189">
        <v>1</v>
      </c>
      <c r="I1616" s="189"/>
      <c r="J1616" s="189"/>
      <c r="K1616" s="189">
        <f t="shared" si="25"/>
        <v>1</v>
      </c>
      <c r="L1616" s="188" t="s">
        <v>3595</v>
      </c>
      <c r="M1616" s="188" t="s">
        <v>2615</v>
      </c>
      <c r="N1616" s="188"/>
      <c r="O1616" s="190"/>
    </row>
    <row r="1617" spans="1:15" s="174" customFormat="1">
      <c r="A1617" s="187" t="s">
        <v>5170</v>
      </c>
      <c r="B1617" s="188" t="s">
        <v>5171</v>
      </c>
      <c r="C1617" s="189"/>
      <c r="D1617" s="189"/>
      <c r="E1617" s="189"/>
      <c r="F1617" s="189"/>
      <c r="G1617" s="189">
        <v>1</v>
      </c>
      <c r="H1617" s="189"/>
      <c r="I1617" s="189">
        <v>1</v>
      </c>
      <c r="J1617" s="189"/>
      <c r="K1617" s="189">
        <f t="shared" si="25"/>
        <v>2</v>
      </c>
      <c r="L1617" s="188" t="s">
        <v>3595</v>
      </c>
      <c r="M1617" s="188" t="s">
        <v>982</v>
      </c>
      <c r="N1617" s="188" t="s">
        <v>1173</v>
      </c>
      <c r="O1617" s="190"/>
    </row>
    <row r="1618" spans="1:15" s="174" customFormat="1">
      <c r="A1618" s="187" t="s">
        <v>5172</v>
      </c>
      <c r="B1618" s="188" t="s">
        <v>5173</v>
      </c>
      <c r="C1618" s="189">
        <v>1</v>
      </c>
      <c r="D1618" s="189"/>
      <c r="E1618" s="189"/>
      <c r="F1618" s="189"/>
      <c r="G1618" s="189"/>
      <c r="H1618" s="189"/>
      <c r="I1618" s="189">
        <v>1</v>
      </c>
      <c r="J1618" s="189"/>
      <c r="K1618" s="189">
        <f t="shared" si="25"/>
        <v>2</v>
      </c>
      <c r="L1618" s="188" t="s">
        <v>3595</v>
      </c>
      <c r="M1618" s="188" t="s">
        <v>847</v>
      </c>
      <c r="N1618" s="188"/>
      <c r="O1618" s="190"/>
    </row>
    <row r="1619" spans="1:15" s="174" customFormat="1">
      <c r="A1619" s="187" t="s">
        <v>5174</v>
      </c>
      <c r="B1619" s="188" t="s">
        <v>5175</v>
      </c>
      <c r="C1619" s="189">
        <v>1</v>
      </c>
      <c r="D1619" s="189"/>
      <c r="E1619" s="189"/>
      <c r="F1619" s="189"/>
      <c r="G1619" s="189"/>
      <c r="H1619" s="189"/>
      <c r="I1619" s="189"/>
      <c r="J1619" s="189"/>
      <c r="K1619" s="189">
        <f t="shared" si="25"/>
        <v>1</v>
      </c>
      <c r="L1619" s="188" t="s">
        <v>3595</v>
      </c>
      <c r="M1619" s="188" t="s">
        <v>847</v>
      </c>
      <c r="N1619" s="188"/>
      <c r="O1619" s="190"/>
    </row>
    <row r="1620" spans="1:15" s="174" customFormat="1">
      <c r="A1620" s="187" t="s">
        <v>5176</v>
      </c>
      <c r="B1620" s="188" t="s">
        <v>5177</v>
      </c>
      <c r="C1620" s="189"/>
      <c r="D1620" s="189"/>
      <c r="E1620" s="189">
        <v>1</v>
      </c>
      <c r="F1620" s="189"/>
      <c r="G1620" s="189"/>
      <c r="H1620" s="189"/>
      <c r="I1620" s="189"/>
      <c r="J1620" s="189"/>
      <c r="K1620" s="189">
        <f t="shared" si="25"/>
        <v>1</v>
      </c>
      <c r="L1620" s="188" t="s">
        <v>3595</v>
      </c>
      <c r="M1620" s="188" t="s">
        <v>861</v>
      </c>
      <c r="N1620" s="188"/>
      <c r="O1620" s="190"/>
    </row>
    <row r="1621" spans="1:15" s="174" customFormat="1">
      <c r="A1621" s="187" t="s">
        <v>5178</v>
      </c>
      <c r="B1621" s="188" t="s">
        <v>5179</v>
      </c>
      <c r="C1621" s="189"/>
      <c r="D1621" s="189"/>
      <c r="E1621" s="189"/>
      <c r="F1621" s="189"/>
      <c r="G1621" s="189">
        <v>1</v>
      </c>
      <c r="H1621" s="189"/>
      <c r="I1621" s="189"/>
      <c r="J1621" s="189"/>
      <c r="K1621" s="189">
        <f t="shared" si="25"/>
        <v>1</v>
      </c>
      <c r="L1621" s="188" t="s">
        <v>3595</v>
      </c>
      <c r="M1621" s="188" t="s">
        <v>823</v>
      </c>
      <c r="N1621" s="188"/>
      <c r="O1621" s="190"/>
    </row>
    <row r="1622" spans="1:15" s="174" customFormat="1">
      <c r="A1622" s="187" t="s">
        <v>5180</v>
      </c>
      <c r="B1622" s="188" t="s">
        <v>5181</v>
      </c>
      <c r="C1622" s="189"/>
      <c r="D1622" s="189">
        <v>1</v>
      </c>
      <c r="E1622" s="189"/>
      <c r="F1622" s="189"/>
      <c r="G1622" s="189"/>
      <c r="H1622" s="189"/>
      <c r="I1622" s="189"/>
      <c r="J1622" s="189"/>
      <c r="K1622" s="189">
        <f t="shared" si="25"/>
        <v>1</v>
      </c>
      <c r="L1622" s="188" t="s">
        <v>3595</v>
      </c>
      <c r="M1622" s="188" t="s">
        <v>847</v>
      </c>
      <c r="N1622" s="188"/>
      <c r="O1622" s="190"/>
    </row>
    <row r="1623" spans="1:15" s="174" customFormat="1">
      <c r="A1623" s="187" t="s">
        <v>5182</v>
      </c>
      <c r="B1623" s="188" t="s">
        <v>5183</v>
      </c>
      <c r="C1623" s="189"/>
      <c r="D1623" s="189"/>
      <c r="E1623" s="189">
        <v>1</v>
      </c>
      <c r="F1623" s="189"/>
      <c r="G1623" s="189"/>
      <c r="H1623" s="189"/>
      <c r="I1623" s="189"/>
      <c r="J1623" s="189"/>
      <c r="K1623" s="189">
        <f t="shared" si="25"/>
        <v>1</v>
      </c>
      <c r="L1623" s="188" t="s">
        <v>4158</v>
      </c>
      <c r="M1623" s="188" t="s">
        <v>3172</v>
      </c>
      <c r="N1623" s="188"/>
      <c r="O1623" s="190"/>
    </row>
    <row r="1624" spans="1:15" s="174" customFormat="1">
      <c r="A1624" s="187" t="s">
        <v>5184</v>
      </c>
      <c r="B1624" s="188" t="s">
        <v>5185</v>
      </c>
      <c r="C1624" s="189"/>
      <c r="D1624" s="189"/>
      <c r="E1624" s="189"/>
      <c r="F1624" s="189"/>
      <c r="G1624" s="189"/>
      <c r="H1624" s="189"/>
      <c r="I1624" s="189">
        <v>1</v>
      </c>
      <c r="J1624" s="189"/>
      <c r="K1624" s="189">
        <f t="shared" si="25"/>
        <v>1</v>
      </c>
      <c r="L1624" s="188" t="s">
        <v>110</v>
      </c>
      <c r="M1624" s="188" t="s">
        <v>844</v>
      </c>
      <c r="N1624" s="188"/>
      <c r="O1624" s="190"/>
    </row>
    <row r="1625" spans="1:15" s="174" customFormat="1">
      <c r="A1625" s="187" t="s">
        <v>5186</v>
      </c>
      <c r="B1625" s="188" t="s">
        <v>5187</v>
      </c>
      <c r="C1625" s="189"/>
      <c r="D1625" s="189"/>
      <c r="E1625" s="189"/>
      <c r="F1625" s="189"/>
      <c r="G1625" s="189"/>
      <c r="H1625" s="189"/>
      <c r="I1625" s="189">
        <v>1</v>
      </c>
      <c r="J1625" s="189"/>
      <c r="K1625" s="189">
        <f t="shared" si="25"/>
        <v>1</v>
      </c>
      <c r="L1625" s="188" t="s">
        <v>3120</v>
      </c>
      <c r="M1625" s="188" t="s">
        <v>861</v>
      </c>
      <c r="N1625" s="188"/>
      <c r="O1625" s="190"/>
    </row>
    <row r="1626" spans="1:15" s="174" customFormat="1">
      <c r="A1626" s="187" t="s">
        <v>5188</v>
      </c>
      <c r="B1626" s="188" t="s">
        <v>5189</v>
      </c>
      <c r="C1626" s="189">
        <v>1</v>
      </c>
      <c r="D1626" s="189"/>
      <c r="E1626" s="189"/>
      <c r="F1626" s="189"/>
      <c r="G1626" s="189">
        <v>1</v>
      </c>
      <c r="H1626" s="189"/>
      <c r="I1626" s="189">
        <v>1</v>
      </c>
      <c r="J1626" s="189"/>
      <c r="K1626" s="189">
        <f t="shared" si="25"/>
        <v>3</v>
      </c>
      <c r="L1626" s="188" t="s">
        <v>3120</v>
      </c>
      <c r="M1626" s="188" t="s">
        <v>861</v>
      </c>
      <c r="N1626" s="188"/>
      <c r="O1626" s="190"/>
    </row>
    <row r="1627" spans="1:15" s="174" customFormat="1">
      <c r="A1627" s="187" t="s">
        <v>5190</v>
      </c>
      <c r="B1627" s="188" t="s">
        <v>5191</v>
      </c>
      <c r="C1627" s="189">
        <v>1</v>
      </c>
      <c r="D1627" s="189"/>
      <c r="E1627" s="189"/>
      <c r="F1627" s="189"/>
      <c r="G1627" s="189"/>
      <c r="H1627" s="189"/>
      <c r="I1627" s="189"/>
      <c r="J1627" s="189"/>
      <c r="K1627" s="189">
        <f t="shared" si="25"/>
        <v>1</v>
      </c>
      <c r="L1627" s="188" t="s">
        <v>3120</v>
      </c>
      <c r="M1627" s="188" t="s">
        <v>847</v>
      </c>
      <c r="N1627" s="188"/>
      <c r="O1627" s="190"/>
    </row>
    <row r="1628" spans="1:15" s="174" customFormat="1">
      <c r="A1628" s="187" t="s">
        <v>5192</v>
      </c>
      <c r="B1628" s="188" t="s">
        <v>5193</v>
      </c>
      <c r="C1628" s="189"/>
      <c r="D1628" s="189"/>
      <c r="E1628" s="189"/>
      <c r="F1628" s="189"/>
      <c r="G1628" s="189">
        <v>1</v>
      </c>
      <c r="H1628" s="189"/>
      <c r="I1628" s="189"/>
      <c r="J1628" s="189">
        <v>1</v>
      </c>
      <c r="K1628" s="189">
        <f t="shared" si="25"/>
        <v>2</v>
      </c>
      <c r="L1628" s="188" t="s">
        <v>3120</v>
      </c>
      <c r="M1628" s="188" t="s">
        <v>1981</v>
      </c>
      <c r="N1628" s="188"/>
      <c r="O1628" s="190"/>
    </row>
    <row r="1629" spans="1:15" s="174" customFormat="1">
      <c r="A1629" s="187" t="s">
        <v>5194</v>
      </c>
      <c r="B1629" s="188" t="s">
        <v>5195</v>
      </c>
      <c r="C1629" s="189"/>
      <c r="D1629" s="189"/>
      <c r="E1629" s="189"/>
      <c r="F1629" s="189"/>
      <c r="G1629" s="189"/>
      <c r="H1629" s="189"/>
      <c r="I1629" s="189">
        <v>1</v>
      </c>
      <c r="J1629" s="189"/>
      <c r="K1629" s="189">
        <f t="shared" si="25"/>
        <v>1</v>
      </c>
      <c r="L1629" s="188" t="s">
        <v>3120</v>
      </c>
      <c r="M1629" s="188" t="s">
        <v>2688</v>
      </c>
      <c r="N1629" s="188"/>
      <c r="O1629" s="190"/>
    </row>
    <row r="1630" spans="1:15" s="174" customFormat="1">
      <c r="A1630" s="187" t="s">
        <v>5196</v>
      </c>
      <c r="B1630" s="188" t="s">
        <v>5197</v>
      </c>
      <c r="C1630" s="189"/>
      <c r="D1630" s="189"/>
      <c r="E1630" s="189"/>
      <c r="F1630" s="189">
        <v>1</v>
      </c>
      <c r="G1630" s="189">
        <v>1</v>
      </c>
      <c r="H1630" s="189"/>
      <c r="I1630" s="189"/>
      <c r="J1630" s="189"/>
      <c r="K1630" s="189">
        <f t="shared" si="25"/>
        <v>2</v>
      </c>
      <c r="L1630" s="188" t="s">
        <v>3120</v>
      </c>
      <c r="M1630" s="188" t="s">
        <v>885</v>
      </c>
      <c r="N1630" s="188"/>
      <c r="O1630" s="190"/>
    </row>
    <row r="1631" spans="1:15" s="174" customFormat="1">
      <c r="A1631" s="187" t="s">
        <v>5198</v>
      </c>
      <c r="B1631" s="188" t="s">
        <v>5199</v>
      </c>
      <c r="C1631" s="189"/>
      <c r="D1631" s="189"/>
      <c r="E1631" s="189"/>
      <c r="F1631" s="189"/>
      <c r="G1631" s="189"/>
      <c r="H1631" s="189"/>
      <c r="I1631" s="189">
        <v>1</v>
      </c>
      <c r="J1631" s="189"/>
      <c r="K1631" s="189">
        <f t="shared" si="25"/>
        <v>1</v>
      </c>
      <c r="L1631" s="188" t="s">
        <v>3120</v>
      </c>
      <c r="M1631" s="188" t="s">
        <v>5200</v>
      </c>
      <c r="N1631" s="188"/>
      <c r="O1631" s="190"/>
    </row>
    <row r="1632" spans="1:15" s="174" customFormat="1">
      <c r="A1632" s="187" t="s">
        <v>5201</v>
      </c>
      <c r="B1632" s="188" t="s">
        <v>5202</v>
      </c>
      <c r="C1632" s="189"/>
      <c r="D1632" s="189"/>
      <c r="E1632" s="189">
        <v>1</v>
      </c>
      <c r="F1632" s="189"/>
      <c r="G1632" s="189">
        <v>1</v>
      </c>
      <c r="H1632" s="189"/>
      <c r="I1632" s="189"/>
      <c r="J1632" s="189"/>
      <c r="K1632" s="189">
        <f t="shared" si="25"/>
        <v>2</v>
      </c>
      <c r="L1632" s="188" t="s">
        <v>3120</v>
      </c>
      <c r="M1632" s="188" t="s">
        <v>3907</v>
      </c>
      <c r="N1632" s="188"/>
      <c r="O1632" s="190"/>
    </row>
    <row r="1633" spans="1:15" s="174" customFormat="1">
      <c r="A1633" s="187" t="s">
        <v>5203</v>
      </c>
      <c r="B1633" s="188" t="s">
        <v>5204</v>
      </c>
      <c r="C1633" s="189"/>
      <c r="D1633" s="189"/>
      <c r="E1633" s="189"/>
      <c r="F1633" s="189"/>
      <c r="G1633" s="189"/>
      <c r="H1633" s="189">
        <v>1</v>
      </c>
      <c r="I1633" s="189"/>
      <c r="J1633" s="189"/>
      <c r="K1633" s="189">
        <f t="shared" si="25"/>
        <v>1</v>
      </c>
      <c r="L1633" s="188" t="s">
        <v>3120</v>
      </c>
      <c r="M1633" s="188" t="s">
        <v>847</v>
      </c>
      <c r="N1633" s="188"/>
      <c r="O1633" s="190"/>
    </row>
    <row r="1634" spans="1:15" s="174" customFormat="1">
      <c r="A1634" s="187" t="s">
        <v>5205</v>
      </c>
      <c r="B1634" s="188" t="s">
        <v>5206</v>
      </c>
      <c r="C1634" s="189"/>
      <c r="D1634" s="189"/>
      <c r="E1634" s="189"/>
      <c r="F1634" s="189"/>
      <c r="G1634" s="189"/>
      <c r="H1634" s="189">
        <v>1</v>
      </c>
      <c r="I1634" s="189"/>
      <c r="J1634" s="189"/>
      <c r="K1634" s="189">
        <f t="shared" si="25"/>
        <v>1</v>
      </c>
      <c r="L1634" s="188" t="s">
        <v>3120</v>
      </c>
      <c r="M1634" s="188" t="s">
        <v>816</v>
      </c>
      <c r="N1634" s="188"/>
      <c r="O1634" s="190"/>
    </row>
    <row r="1635" spans="1:15" s="174" customFormat="1">
      <c r="A1635" s="187" t="s">
        <v>5207</v>
      </c>
      <c r="B1635" s="188" t="s">
        <v>5208</v>
      </c>
      <c r="C1635" s="189">
        <v>1</v>
      </c>
      <c r="D1635" s="189"/>
      <c r="E1635" s="189"/>
      <c r="F1635" s="189"/>
      <c r="G1635" s="189"/>
      <c r="H1635" s="189"/>
      <c r="I1635" s="189">
        <v>1</v>
      </c>
      <c r="J1635" s="189"/>
      <c r="K1635" s="189">
        <f t="shared" si="25"/>
        <v>2</v>
      </c>
      <c r="L1635" s="188" t="s">
        <v>3120</v>
      </c>
      <c r="M1635" s="188" t="s">
        <v>1409</v>
      </c>
      <c r="N1635" s="188"/>
      <c r="O1635" s="190"/>
    </row>
    <row r="1636" spans="1:15" s="174" customFormat="1">
      <c r="A1636" s="187" t="s">
        <v>5209</v>
      </c>
      <c r="B1636" s="188" t="s">
        <v>5210</v>
      </c>
      <c r="C1636" s="189"/>
      <c r="D1636" s="189"/>
      <c r="E1636" s="189">
        <v>1</v>
      </c>
      <c r="F1636" s="189"/>
      <c r="G1636" s="189"/>
      <c r="H1636" s="189"/>
      <c r="I1636" s="189"/>
      <c r="J1636" s="189"/>
      <c r="K1636" s="189">
        <f t="shared" si="25"/>
        <v>1</v>
      </c>
      <c r="L1636" s="188" t="s">
        <v>123</v>
      </c>
      <c r="M1636" s="188" t="s">
        <v>1182</v>
      </c>
      <c r="N1636" s="188"/>
      <c r="O1636" s="190"/>
    </row>
    <row r="1637" spans="1:15" s="174" customFormat="1">
      <c r="A1637" s="187" t="s">
        <v>5211</v>
      </c>
      <c r="B1637" s="188" t="s">
        <v>5212</v>
      </c>
      <c r="C1637" s="189"/>
      <c r="D1637" s="189"/>
      <c r="E1637" s="189">
        <v>1</v>
      </c>
      <c r="F1637" s="189"/>
      <c r="G1637" s="189"/>
      <c r="H1637" s="189"/>
      <c r="I1637" s="189"/>
      <c r="J1637" s="189"/>
      <c r="K1637" s="189">
        <f t="shared" si="25"/>
        <v>1</v>
      </c>
      <c r="L1637" s="188" t="s">
        <v>136</v>
      </c>
      <c r="M1637" s="188" t="s">
        <v>1981</v>
      </c>
      <c r="N1637" s="188"/>
      <c r="O1637" s="190"/>
    </row>
    <row r="1638" spans="1:15" s="174" customFormat="1">
      <c r="A1638" s="187" t="s">
        <v>5213</v>
      </c>
      <c r="B1638" s="188" t="s">
        <v>5214</v>
      </c>
      <c r="C1638" s="189"/>
      <c r="D1638" s="189"/>
      <c r="E1638" s="189"/>
      <c r="F1638" s="189"/>
      <c r="G1638" s="189"/>
      <c r="H1638" s="189"/>
      <c r="I1638" s="189">
        <v>1</v>
      </c>
      <c r="J1638" s="189"/>
      <c r="K1638" s="189">
        <f t="shared" si="25"/>
        <v>1</v>
      </c>
      <c r="L1638" s="188" t="s">
        <v>136</v>
      </c>
      <c r="M1638" s="188" t="s">
        <v>816</v>
      </c>
      <c r="N1638" s="188"/>
      <c r="O1638" s="190"/>
    </row>
    <row r="1639" spans="1:15" s="174" customFormat="1">
      <c r="A1639" s="187" t="s">
        <v>5215</v>
      </c>
      <c r="B1639" s="188" t="s">
        <v>5216</v>
      </c>
      <c r="C1639" s="189"/>
      <c r="D1639" s="189"/>
      <c r="E1639" s="189"/>
      <c r="F1639" s="189"/>
      <c r="G1639" s="189"/>
      <c r="H1639" s="189"/>
      <c r="I1639" s="189">
        <v>1</v>
      </c>
      <c r="J1639" s="189"/>
      <c r="K1639" s="189">
        <f t="shared" si="25"/>
        <v>1</v>
      </c>
      <c r="L1639" s="188" t="s">
        <v>136</v>
      </c>
      <c r="M1639" s="188" t="s">
        <v>827</v>
      </c>
      <c r="N1639" s="188"/>
      <c r="O1639" s="190"/>
    </row>
    <row r="1640" spans="1:15" s="174" customFormat="1">
      <c r="A1640" s="187" t="s">
        <v>5217</v>
      </c>
      <c r="B1640" s="188" t="s">
        <v>5218</v>
      </c>
      <c r="C1640" s="189"/>
      <c r="D1640" s="189"/>
      <c r="E1640" s="189"/>
      <c r="F1640" s="189"/>
      <c r="G1640" s="189"/>
      <c r="H1640" s="189">
        <v>1</v>
      </c>
      <c r="I1640" s="189"/>
      <c r="J1640" s="189"/>
      <c r="K1640" s="189">
        <f t="shared" si="25"/>
        <v>1</v>
      </c>
      <c r="L1640" s="188" t="s">
        <v>136</v>
      </c>
      <c r="M1640" s="188" t="s">
        <v>816</v>
      </c>
      <c r="N1640" s="188"/>
      <c r="O1640" s="190"/>
    </row>
    <row r="1641" spans="1:15" s="174" customFormat="1">
      <c r="A1641" s="187" t="s">
        <v>5219</v>
      </c>
      <c r="B1641" s="188" t="s">
        <v>5220</v>
      </c>
      <c r="C1641" s="189"/>
      <c r="D1641" s="189"/>
      <c r="E1641" s="189">
        <v>1</v>
      </c>
      <c r="F1641" s="189"/>
      <c r="G1641" s="189"/>
      <c r="H1641" s="189"/>
      <c r="I1641" s="189"/>
      <c r="J1641" s="189"/>
      <c r="K1641" s="189">
        <f t="shared" si="25"/>
        <v>1</v>
      </c>
      <c r="L1641" s="188" t="s">
        <v>136</v>
      </c>
      <c r="M1641" s="188" t="s">
        <v>1113</v>
      </c>
      <c r="N1641" s="188"/>
      <c r="O1641" s="190"/>
    </row>
    <row r="1642" spans="1:15" s="174" customFormat="1">
      <c r="A1642" s="187" t="s">
        <v>5221</v>
      </c>
      <c r="B1642" s="188" t="s">
        <v>5222</v>
      </c>
      <c r="C1642" s="189"/>
      <c r="D1642" s="189"/>
      <c r="E1642" s="189"/>
      <c r="F1642" s="189"/>
      <c r="G1642" s="189"/>
      <c r="H1642" s="189">
        <v>1</v>
      </c>
      <c r="I1642" s="189"/>
      <c r="J1642" s="189"/>
      <c r="K1642" s="189">
        <f t="shared" si="25"/>
        <v>1</v>
      </c>
      <c r="L1642" s="188" t="s">
        <v>136</v>
      </c>
      <c r="M1642" s="188" t="s">
        <v>885</v>
      </c>
      <c r="N1642" s="188"/>
      <c r="O1642" s="190"/>
    </row>
    <row r="1643" spans="1:15" s="174" customFormat="1">
      <c r="A1643" s="187" t="s">
        <v>5223</v>
      </c>
      <c r="B1643" s="188" t="s">
        <v>5224</v>
      </c>
      <c r="C1643" s="189"/>
      <c r="D1643" s="189"/>
      <c r="E1643" s="189"/>
      <c r="F1643" s="189"/>
      <c r="G1643" s="189"/>
      <c r="H1643" s="189">
        <v>1</v>
      </c>
      <c r="I1643" s="189"/>
      <c r="J1643" s="189"/>
      <c r="K1643" s="189">
        <f t="shared" si="25"/>
        <v>1</v>
      </c>
      <c r="L1643" s="188" t="s">
        <v>136</v>
      </c>
      <c r="M1643" s="188" t="s">
        <v>827</v>
      </c>
      <c r="N1643" s="188"/>
      <c r="O1643" s="190"/>
    </row>
    <row r="1644" spans="1:15" s="174" customFormat="1">
      <c r="A1644" s="187" t="s">
        <v>5225</v>
      </c>
      <c r="B1644" s="188" t="s">
        <v>5226</v>
      </c>
      <c r="C1644" s="189"/>
      <c r="D1644" s="189"/>
      <c r="E1644" s="189"/>
      <c r="F1644" s="189"/>
      <c r="G1644" s="189">
        <v>1</v>
      </c>
      <c r="H1644" s="189"/>
      <c r="I1644" s="189">
        <v>1</v>
      </c>
      <c r="J1644" s="189"/>
      <c r="K1644" s="189">
        <f t="shared" si="25"/>
        <v>2</v>
      </c>
      <c r="L1644" s="188" t="s">
        <v>136</v>
      </c>
      <c r="M1644" s="188" t="s">
        <v>2676</v>
      </c>
      <c r="N1644" s="188"/>
      <c r="O1644" s="190"/>
    </row>
    <row r="1645" spans="1:15" s="174" customFormat="1">
      <c r="A1645" s="187" t="s">
        <v>5227</v>
      </c>
      <c r="B1645" s="188" t="s">
        <v>5228</v>
      </c>
      <c r="C1645" s="189"/>
      <c r="D1645" s="189"/>
      <c r="E1645" s="189"/>
      <c r="F1645" s="189"/>
      <c r="G1645" s="189"/>
      <c r="H1645" s="189"/>
      <c r="I1645" s="189"/>
      <c r="J1645" s="189">
        <v>1</v>
      </c>
      <c r="K1645" s="189">
        <f t="shared" si="25"/>
        <v>1</v>
      </c>
      <c r="L1645" s="188" t="s">
        <v>136</v>
      </c>
      <c r="M1645" s="188" t="s">
        <v>847</v>
      </c>
      <c r="N1645" s="188"/>
      <c r="O1645" s="190"/>
    </row>
    <row r="1646" spans="1:15" s="174" customFormat="1">
      <c r="A1646" s="187" t="s">
        <v>5229</v>
      </c>
      <c r="B1646" s="188" t="s">
        <v>5230</v>
      </c>
      <c r="C1646" s="189"/>
      <c r="D1646" s="189"/>
      <c r="E1646" s="189"/>
      <c r="F1646" s="189"/>
      <c r="G1646" s="189">
        <v>1</v>
      </c>
      <c r="H1646" s="189">
        <v>1</v>
      </c>
      <c r="I1646" s="189"/>
      <c r="J1646" s="189"/>
      <c r="K1646" s="189">
        <f t="shared" si="25"/>
        <v>2</v>
      </c>
      <c r="L1646" s="188" t="s">
        <v>136</v>
      </c>
      <c r="M1646" s="188" t="s">
        <v>823</v>
      </c>
      <c r="N1646" s="188"/>
      <c r="O1646" s="190"/>
    </row>
    <row r="1647" spans="1:15" s="174" customFormat="1">
      <c r="A1647" s="187" t="s">
        <v>5231</v>
      </c>
      <c r="B1647" s="188" t="s">
        <v>5232</v>
      </c>
      <c r="C1647" s="189"/>
      <c r="D1647" s="189"/>
      <c r="E1647" s="189"/>
      <c r="F1647" s="189"/>
      <c r="G1647" s="189">
        <v>1</v>
      </c>
      <c r="H1647" s="189"/>
      <c r="I1647" s="189"/>
      <c r="J1647" s="189"/>
      <c r="K1647" s="189">
        <f t="shared" si="25"/>
        <v>1</v>
      </c>
      <c r="L1647" s="188" t="s">
        <v>136</v>
      </c>
      <c r="M1647" s="188" t="s">
        <v>847</v>
      </c>
      <c r="N1647" s="188"/>
      <c r="O1647" s="190"/>
    </row>
    <row r="1648" spans="1:15" s="174" customFormat="1">
      <c r="A1648" s="187" t="s">
        <v>5233</v>
      </c>
      <c r="B1648" s="188" t="s">
        <v>5234</v>
      </c>
      <c r="C1648" s="189"/>
      <c r="D1648" s="189"/>
      <c r="E1648" s="189"/>
      <c r="F1648" s="189"/>
      <c r="G1648" s="189"/>
      <c r="H1648" s="189"/>
      <c r="I1648" s="189">
        <v>1</v>
      </c>
      <c r="J1648" s="189"/>
      <c r="K1648" s="189">
        <f t="shared" si="25"/>
        <v>1</v>
      </c>
      <c r="L1648" s="188" t="s">
        <v>136</v>
      </c>
      <c r="M1648" s="188" t="s">
        <v>890</v>
      </c>
      <c r="N1648" s="188" t="s">
        <v>1168</v>
      </c>
      <c r="O1648" s="190"/>
    </row>
    <row r="1649" spans="1:15" s="174" customFormat="1">
      <c r="A1649" s="187" t="s">
        <v>5235</v>
      </c>
      <c r="B1649" s="188"/>
      <c r="C1649" s="189"/>
      <c r="D1649" s="189"/>
      <c r="E1649" s="189"/>
      <c r="F1649" s="189"/>
      <c r="G1649" s="189">
        <v>1</v>
      </c>
      <c r="H1649" s="189"/>
      <c r="I1649" s="189">
        <v>1</v>
      </c>
      <c r="J1649" s="189"/>
      <c r="K1649" s="189">
        <f t="shared" si="25"/>
        <v>2</v>
      </c>
      <c r="L1649" s="188" t="s">
        <v>136</v>
      </c>
      <c r="M1649" s="188" t="s">
        <v>885</v>
      </c>
      <c r="N1649" s="188"/>
      <c r="O1649" s="190"/>
    </row>
    <row r="1650" spans="1:15" s="174" customFormat="1">
      <c r="A1650" s="187" t="s">
        <v>5236</v>
      </c>
      <c r="B1650" s="188" t="s">
        <v>5237</v>
      </c>
      <c r="C1650" s="189"/>
      <c r="D1650" s="189"/>
      <c r="E1650" s="189"/>
      <c r="F1650" s="189"/>
      <c r="G1650" s="189"/>
      <c r="H1650" s="189"/>
      <c r="I1650" s="189">
        <v>1</v>
      </c>
      <c r="J1650" s="189"/>
      <c r="K1650" s="189">
        <f t="shared" si="25"/>
        <v>1</v>
      </c>
      <c r="L1650" s="188" t="s">
        <v>136</v>
      </c>
      <c r="M1650" s="188" t="s">
        <v>816</v>
      </c>
      <c r="N1650" s="188"/>
      <c r="O1650" s="190"/>
    </row>
    <row r="1651" spans="1:15" s="174" customFormat="1">
      <c r="A1651" s="187" t="s">
        <v>5238</v>
      </c>
      <c r="B1651" s="188" t="s">
        <v>5239</v>
      </c>
      <c r="C1651" s="189"/>
      <c r="D1651" s="189"/>
      <c r="E1651" s="189"/>
      <c r="F1651" s="189"/>
      <c r="G1651" s="189"/>
      <c r="H1651" s="189">
        <v>1</v>
      </c>
      <c r="I1651" s="189"/>
      <c r="J1651" s="189"/>
      <c r="K1651" s="189">
        <f t="shared" si="25"/>
        <v>1</v>
      </c>
      <c r="L1651" s="188" t="s">
        <v>136</v>
      </c>
      <c r="M1651" s="188" t="s">
        <v>847</v>
      </c>
      <c r="N1651" s="188"/>
      <c r="O1651" s="190"/>
    </row>
    <row r="1652" spans="1:15" s="174" customFormat="1">
      <c r="A1652" s="187" t="s">
        <v>5240</v>
      </c>
      <c r="B1652" s="188" t="s">
        <v>5241</v>
      </c>
      <c r="C1652" s="189"/>
      <c r="D1652" s="189"/>
      <c r="E1652" s="189"/>
      <c r="F1652" s="189"/>
      <c r="G1652" s="189">
        <v>1</v>
      </c>
      <c r="H1652" s="189"/>
      <c r="I1652" s="189">
        <v>1</v>
      </c>
      <c r="J1652" s="189"/>
      <c r="K1652" s="189">
        <f t="shared" si="25"/>
        <v>2</v>
      </c>
      <c r="L1652" s="188" t="s">
        <v>136</v>
      </c>
      <c r="M1652" s="188" t="s">
        <v>885</v>
      </c>
      <c r="N1652" s="188"/>
      <c r="O1652" s="190"/>
    </row>
    <row r="1653" spans="1:15" s="174" customFormat="1">
      <c r="A1653" s="187" t="s">
        <v>5242</v>
      </c>
      <c r="B1653" s="188" t="s">
        <v>5243</v>
      </c>
      <c r="C1653" s="189"/>
      <c r="D1653" s="189"/>
      <c r="E1653" s="189">
        <v>1</v>
      </c>
      <c r="F1653" s="189"/>
      <c r="G1653" s="189"/>
      <c r="H1653" s="189"/>
      <c r="I1653" s="189"/>
      <c r="J1653" s="189"/>
      <c r="K1653" s="189">
        <f t="shared" si="25"/>
        <v>1</v>
      </c>
      <c r="L1653" s="188"/>
      <c r="M1653" s="188" t="s">
        <v>844</v>
      </c>
      <c r="N1653" s="188"/>
      <c r="O1653" s="190"/>
    </row>
    <row r="1654" spans="1:15" s="174" customFormat="1">
      <c r="A1654" s="187" t="s">
        <v>5244</v>
      </c>
      <c r="B1654" s="188" t="s">
        <v>5245</v>
      </c>
      <c r="C1654" s="189"/>
      <c r="D1654" s="189"/>
      <c r="E1654" s="189">
        <v>1</v>
      </c>
      <c r="F1654" s="189"/>
      <c r="G1654" s="189"/>
      <c r="H1654" s="189">
        <v>1</v>
      </c>
      <c r="I1654" s="189"/>
      <c r="J1654" s="189"/>
      <c r="K1654" s="189">
        <f t="shared" si="25"/>
        <v>2</v>
      </c>
      <c r="L1654" s="188"/>
      <c r="M1654" s="188" t="s">
        <v>823</v>
      </c>
      <c r="N1654" s="188"/>
      <c r="O1654" s="190"/>
    </row>
    <row r="1655" spans="1:15" s="174" customFormat="1">
      <c r="A1655" s="187" t="s">
        <v>5246</v>
      </c>
      <c r="B1655" s="188" t="s">
        <v>5247</v>
      </c>
      <c r="C1655" s="189"/>
      <c r="D1655" s="189"/>
      <c r="E1655" s="189"/>
      <c r="F1655" s="189"/>
      <c r="G1655" s="189"/>
      <c r="H1655" s="189"/>
      <c r="I1655" s="189">
        <v>1</v>
      </c>
      <c r="J1655" s="189"/>
      <c r="K1655" s="189">
        <f t="shared" si="25"/>
        <v>1</v>
      </c>
      <c r="L1655" s="188"/>
      <c r="M1655" s="188" t="s">
        <v>847</v>
      </c>
      <c r="N1655" s="188"/>
      <c r="O1655" s="190"/>
    </row>
    <row r="1656" spans="1:15" s="174" customFormat="1">
      <c r="A1656" s="187" t="s">
        <v>5248</v>
      </c>
      <c r="B1656" s="188" t="s">
        <v>5249</v>
      </c>
      <c r="C1656" s="189">
        <v>1</v>
      </c>
      <c r="D1656" s="189"/>
      <c r="E1656" s="189"/>
      <c r="F1656" s="189"/>
      <c r="G1656" s="189"/>
      <c r="H1656" s="189"/>
      <c r="I1656" s="189"/>
      <c r="J1656" s="189">
        <v>1</v>
      </c>
      <c r="K1656" s="189">
        <f t="shared" si="25"/>
        <v>2</v>
      </c>
      <c r="L1656" s="188"/>
      <c r="M1656" s="188" t="s">
        <v>1657</v>
      </c>
      <c r="N1656" s="188"/>
      <c r="O1656" s="190"/>
    </row>
    <row r="1657" spans="1:15" s="174" customFormat="1">
      <c r="A1657" s="187" t="s">
        <v>5250</v>
      </c>
      <c r="B1657" s="188" t="s">
        <v>5251</v>
      </c>
      <c r="C1657" s="189">
        <v>1</v>
      </c>
      <c r="D1657" s="189"/>
      <c r="E1657" s="189">
        <v>1</v>
      </c>
      <c r="F1657" s="189"/>
      <c r="G1657" s="189"/>
      <c r="H1657" s="189"/>
      <c r="I1657" s="189"/>
      <c r="J1657" s="189"/>
      <c r="K1657" s="189">
        <f t="shared" si="25"/>
        <v>2</v>
      </c>
      <c r="L1657" s="188" t="s">
        <v>350</v>
      </c>
      <c r="M1657" s="188" t="s">
        <v>847</v>
      </c>
      <c r="N1657" s="188"/>
      <c r="O1657" s="190"/>
    </row>
    <row r="1658" spans="1:15" s="174" customFormat="1">
      <c r="A1658" s="187" t="s">
        <v>5252</v>
      </c>
      <c r="B1658" s="188" t="s">
        <v>5253</v>
      </c>
      <c r="C1658" s="189">
        <v>1</v>
      </c>
      <c r="D1658" s="189"/>
      <c r="E1658" s="189"/>
      <c r="F1658" s="189"/>
      <c r="G1658" s="189"/>
      <c r="H1658" s="189"/>
      <c r="I1658" s="189"/>
      <c r="J1658" s="189"/>
      <c r="K1658" s="189">
        <f t="shared" si="25"/>
        <v>1</v>
      </c>
      <c r="L1658" s="188" t="s">
        <v>350</v>
      </c>
      <c r="M1658" s="188" t="s">
        <v>847</v>
      </c>
      <c r="N1658" s="188"/>
      <c r="O1658" s="190"/>
    </row>
    <row r="1659" spans="1:15" s="174" customFormat="1">
      <c r="A1659" s="187" t="s">
        <v>5254</v>
      </c>
      <c r="B1659" s="188" t="s">
        <v>5255</v>
      </c>
      <c r="C1659" s="189">
        <v>1</v>
      </c>
      <c r="D1659" s="189"/>
      <c r="E1659" s="189"/>
      <c r="F1659" s="189"/>
      <c r="G1659" s="189"/>
      <c r="H1659" s="189"/>
      <c r="I1659" s="189"/>
      <c r="J1659" s="189"/>
      <c r="K1659" s="189">
        <f t="shared" si="25"/>
        <v>1</v>
      </c>
      <c r="L1659" s="188" t="s">
        <v>350</v>
      </c>
      <c r="M1659" s="188" t="s">
        <v>847</v>
      </c>
      <c r="N1659" s="188"/>
      <c r="O1659" s="190"/>
    </row>
    <row r="1660" spans="1:15" s="174" customFormat="1">
      <c r="A1660" s="187" t="s">
        <v>5256</v>
      </c>
      <c r="B1660" s="188" t="s">
        <v>5257</v>
      </c>
      <c r="C1660" s="189">
        <v>1</v>
      </c>
      <c r="D1660" s="189"/>
      <c r="E1660" s="189"/>
      <c r="F1660" s="189"/>
      <c r="G1660" s="189"/>
      <c r="H1660" s="189"/>
      <c r="I1660" s="189"/>
      <c r="J1660" s="189"/>
      <c r="K1660" s="189">
        <f t="shared" si="25"/>
        <v>1</v>
      </c>
      <c r="L1660" s="188" t="s">
        <v>350</v>
      </c>
      <c r="M1660" s="188" t="s">
        <v>847</v>
      </c>
      <c r="N1660" s="188"/>
      <c r="O1660" s="190"/>
    </row>
    <row r="1661" spans="1:15" s="174" customFormat="1">
      <c r="A1661" s="187" t="s">
        <v>5258</v>
      </c>
      <c r="B1661" s="188" t="s">
        <v>5259</v>
      </c>
      <c r="C1661" s="189"/>
      <c r="D1661" s="189"/>
      <c r="E1661" s="189">
        <v>1</v>
      </c>
      <c r="F1661" s="189"/>
      <c r="G1661" s="189"/>
      <c r="H1661" s="189"/>
      <c r="I1661" s="189"/>
      <c r="J1661" s="189"/>
      <c r="K1661" s="189">
        <f t="shared" si="25"/>
        <v>1</v>
      </c>
      <c r="L1661" s="188" t="s">
        <v>123</v>
      </c>
      <c r="M1661" s="188" t="s">
        <v>1182</v>
      </c>
      <c r="N1661" s="188"/>
      <c r="O1661" s="190"/>
    </row>
    <row r="1662" spans="1:15" s="174" customFormat="1">
      <c r="A1662" s="187" t="s">
        <v>5260</v>
      </c>
      <c r="B1662" s="188" t="s">
        <v>5261</v>
      </c>
      <c r="C1662" s="189"/>
      <c r="D1662" s="189"/>
      <c r="E1662" s="189"/>
      <c r="F1662" s="189"/>
      <c r="G1662" s="189"/>
      <c r="H1662" s="189"/>
      <c r="I1662" s="189"/>
      <c r="J1662" s="189">
        <v>1</v>
      </c>
      <c r="K1662" s="189">
        <f t="shared" si="25"/>
        <v>1</v>
      </c>
      <c r="L1662" s="188" t="s">
        <v>155</v>
      </c>
      <c r="M1662" s="188" t="s">
        <v>827</v>
      </c>
      <c r="N1662" s="188"/>
      <c r="O1662" s="190"/>
    </row>
    <row r="1663" spans="1:15" s="174" customFormat="1">
      <c r="A1663" s="187" t="s">
        <v>5262</v>
      </c>
      <c r="B1663" s="188" t="s">
        <v>5263</v>
      </c>
      <c r="C1663" s="189"/>
      <c r="D1663" s="189">
        <v>1</v>
      </c>
      <c r="E1663" s="189"/>
      <c r="F1663" s="189"/>
      <c r="G1663" s="189"/>
      <c r="H1663" s="189"/>
      <c r="I1663" s="189"/>
      <c r="J1663" s="189"/>
      <c r="K1663" s="189">
        <f t="shared" si="25"/>
        <v>1</v>
      </c>
      <c r="L1663" s="188" t="s">
        <v>155</v>
      </c>
      <c r="M1663" s="188" t="s">
        <v>847</v>
      </c>
      <c r="N1663" s="188"/>
      <c r="O1663" s="190"/>
    </row>
    <row r="1664" spans="1:15" s="174" customFormat="1">
      <c r="A1664" s="187" t="s">
        <v>5264</v>
      </c>
      <c r="B1664" s="188" t="s">
        <v>5265</v>
      </c>
      <c r="C1664" s="189">
        <v>1</v>
      </c>
      <c r="D1664" s="189">
        <v>1</v>
      </c>
      <c r="E1664" s="189"/>
      <c r="F1664" s="189"/>
      <c r="G1664" s="189"/>
      <c r="H1664" s="189"/>
      <c r="I1664" s="189"/>
      <c r="J1664" s="189"/>
      <c r="K1664" s="189">
        <f t="shared" si="25"/>
        <v>2</v>
      </c>
      <c r="L1664" s="188" t="s">
        <v>155</v>
      </c>
      <c r="M1664" s="188" t="s">
        <v>885</v>
      </c>
      <c r="N1664" s="188" t="s">
        <v>828</v>
      </c>
      <c r="O1664" s="190"/>
    </row>
    <row r="1665" spans="1:15" s="174" customFormat="1">
      <c r="A1665" s="187" t="s">
        <v>5266</v>
      </c>
      <c r="B1665" s="188" t="s">
        <v>5267</v>
      </c>
      <c r="C1665" s="189">
        <v>1</v>
      </c>
      <c r="D1665" s="189">
        <v>1</v>
      </c>
      <c r="E1665" s="189"/>
      <c r="F1665" s="189"/>
      <c r="G1665" s="189"/>
      <c r="H1665" s="189"/>
      <c r="I1665" s="189"/>
      <c r="J1665" s="189">
        <v>1</v>
      </c>
      <c r="K1665" s="189">
        <f t="shared" si="25"/>
        <v>3</v>
      </c>
      <c r="L1665" s="188" t="s">
        <v>155</v>
      </c>
      <c r="M1665" s="188" t="s">
        <v>827</v>
      </c>
      <c r="N1665" s="188"/>
      <c r="O1665" s="190"/>
    </row>
    <row r="1666" spans="1:15" s="174" customFormat="1">
      <c r="A1666" s="187" t="s">
        <v>5268</v>
      </c>
      <c r="B1666" s="188" t="s">
        <v>5269</v>
      </c>
      <c r="C1666" s="189"/>
      <c r="D1666" s="189"/>
      <c r="E1666" s="189">
        <v>1</v>
      </c>
      <c r="F1666" s="189"/>
      <c r="G1666" s="189"/>
      <c r="H1666" s="189"/>
      <c r="I1666" s="189"/>
      <c r="J1666" s="189"/>
      <c r="K1666" s="189">
        <f t="shared" si="25"/>
        <v>1</v>
      </c>
      <c r="L1666" s="188" t="s">
        <v>5270</v>
      </c>
      <c r="M1666" s="188" t="s">
        <v>861</v>
      </c>
      <c r="N1666" s="188"/>
      <c r="O1666" s="190"/>
    </row>
    <row r="1667" spans="1:15" s="174" customFormat="1">
      <c r="A1667" s="187" t="s">
        <v>5271</v>
      </c>
      <c r="B1667" s="188" t="s">
        <v>5272</v>
      </c>
      <c r="C1667" s="189"/>
      <c r="D1667" s="189"/>
      <c r="E1667" s="189">
        <v>1</v>
      </c>
      <c r="F1667" s="189"/>
      <c r="G1667" s="189"/>
      <c r="H1667" s="189"/>
      <c r="I1667" s="189"/>
      <c r="J1667" s="189"/>
      <c r="K1667" s="189">
        <f t="shared" si="25"/>
        <v>1</v>
      </c>
      <c r="L1667" s="188" t="s">
        <v>350</v>
      </c>
      <c r="M1667" s="188" t="s">
        <v>823</v>
      </c>
      <c r="N1667" s="188"/>
      <c r="O1667" s="190"/>
    </row>
    <row r="1668" spans="1:15" s="174" customFormat="1">
      <c r="A1668" s="187" t="s">
        <v>5273</v>
      </c>
      <c r="B1668" s="188" t="s">
        <v>5274</v>
      </c>
      <c r="C1668" s="189"/>
      <c r="D1668" s="189"/>
      <c r="E1668" s="189">
        <v>1</v>
      </c>
      <c r="F1668" s="189"/>
      <c r="G1668" s="189"/>
      <c r="H1668" s="189"/>
      <c r="I1668" s="189"/>
      <c r="J1668" s="189"/>
      <c r="K1668" s="189">
        <f t="shared" si="25"/>
        <v>1</v>
      </c>
      <c r="L1668" s="188" t="s">
        <v>350</v>
      </c>
      <c r="M1668" s="188" t="s">
        <v>844</v>
      </c>
      <c r="N1668" s="188"/>
      <c r="O1668" s="190"/>
    </row>
    <row r="1669" spans="1:15" s="174" customFormat="1">
      <c r="A1669" s="187" t="s">
        <v>5275</v>
      </c>
      <c r="B1669" s="188" t="s">
        <v>5276</v>
      </c>
      <c r="C1669" s="189"/>
      <c r="D1669" s="189"/>
      <c r="E1669" s="189">
        <v>1</v>
      </c>
      <c r="F1669" s="189"/>
      <c r="G1669" s="189"/>
      <c r="H1669" s="189"/>
      <c r="I1669" s="189"/>
      <c r="J1669" s="189"/>
      <c r="K1669" s="189">
        <f t="shared" si="25"/>
        <v>1</v>
      </c>
      <c r="L1669" s="188" t="s">
        <v>350</v>
      </c>
      <c r="M1669" s="188" t="s">
        <v>1182</v>
      </c>
      <c r="N1669" s="188"/>
      <c r="O1669" s="190"/>
    </row>
    <row r="1670" spans="1:15" s="174" customFormat="1">
      <c r="A1670" s="187" t="s">
        <v>5277</v>
      </c>
      <c r="B1670" s="188" t="s">
        <v>5276</v>
      </c>
      <c r="C1670" s="189">
        <v>1</v>
      </c>
      <c r="D1670" s="189"/>
      <c r="E1670" s="189"/>
      <c r="F1670" s="189"/>
      <c r="G1670" s="189"/>
      <c r="H1670" s="189"/>
      <c r="I1670" s="189">
        <v>1</v>
      </c>
      <c r="J1670" s="189"/>
      <c r="K1670" s="189">
        <f t="shared" si="25"/>
        <v>2</v>
      </c>
      <c r="L1670" s="188" t="s">
        <v>350</v>
      </c>
      <c r="M1670" s="188" t="s">
        <v>5278</v>
      </c>
      <c r="N1670" s="188"/>
      <c r="O1670" s="190"/>
    </row>
    <row r="1671" spans="1:15" s="174" customFormat="1">
      <c r="A1671" s="187" t="s">
        <v>5279</v>
      </c>
      <c r="B1671" s="188" t="s">
        <v>5280</v>
      </c>
      <c r="C1671" s="189"/>
      <c r="D1671" s="189"/>
      <c r="E1671" s="189"/>
      <c r="F1671" s="189"/>
      <c r="G1671" s="189">
        <v>1</v>
      </c>
      <c r="H1671" s="189"/>
      <c r="I1671" s="189"/>
      <c r="J1671" s="189"/>
      <c r="K1671" s="189">
        <f t="shared" si="25"/>
        <v>1</v>
      </c>
      <c r="L1671" s="188" t="s">
        <v>350</v>
      </c>
      <c r="M1671" s="188" t="s">
        <v>816</v>
      </c>
      <c r="N1671" s="188"/>
      <c r="O1671" s="190"/>
    </row>
    <row r="1672" spans="1:15" s="174" customFormat="1">
      <c r="A1672" s="187" t="s">
        <v>5281</v>
      </c>
      <c r="B1672" s="188" t="s">
        <v>5282</v>
      </c>
      <c r="C1672" s="189"/>
      <c r="D1672" s="189"/>
      <c r="E1672" s="189"/>
      <c r="F1672" s="189"/>
      <c r="G1672" s="189"/>
      <c r="H1672" s="189"/>
      <c r="I1672" s="189">
        <v>1</v>
      </c>
      <c r="J1672" s="189"/>
      <c r="K1672" s="189">
        <f t="shared" si="25"/>
        <v>1</v>
      </c>
      <c r="L1672" s="188" t="s">
        <v>350</v>
      </c>
      <c r="M1672" s="188" t="s">
        <v>816</v>
      </c>
      <c r="N1672" s="188"/>
      <c r="O1672" s="190"/>
    </row>
    <row r="1673" spans="1:15" s="174" customFormat="1">
      <c r="A1673" s="187" t="s">
        <v>5283</v>
      </c>
      <c r="B1673" s="188" t="s">
        <v>5284</v>
      </c>
      <c r="C1673" s="189">
        <v>1</v>
      </c>
      <c r="D1673" s="189"/>
      <c r="E1673" s="189">
        <v>1</v>
      </c>
      <c r="F1673" s="189"/>
      <c r="G1673" s="189"/>
      <c r="H1673" s="189"/>
      <c r="I1673" s="189"/>
      <c r="J1673" s="189"/>
      <c r="K1673" s="189">
        <f t="shared" ref="K1673:K1736" si="26">SUM(C1673:J1673)</f>
        <v>2</v>
      </c>
      <c r="L1673" s="188" t="s">
        <v>123</v>
      </c>
      <c r="M1673" s="188" t="s">
        <v>861</v>
      </c>
      <c r="N1673" s="188"/>
      <c r="O1673" s="190"/>
    </row>
    <row r="1674" spans="1:15" s="174" customFormat="1">
      <c r="A1674" s="187" t="s">
        <v>5285</v>
      </c>
      <c r="B1674" s="188" t="s">
        <v>5286</v>
      </c>
      <c r="C1674" s="189"/>
      <c r="D1674" s="189"/>
      <c r="E1674" s="189">
        <v>1</v>
      </c>
      <c r="F1674" s="189"/>
      <c r="G1674" s="189"/>
      <c r="H1674" s="189"/>
      <c r="I1674" s="189"/>
      <c r="J1674" s="189"/>
      <c r="K1674" s="189">
        <f t="shared" si="26"/>
        <v>1</v>
      </c>
      <c r="L1674" s="188" t="s">
        <v>110</v>
      </c>
      <c r="M1674" s="188" t="s">
        <v>847</v>
      </c>
      <c r="N1674" s="188"/>
      <c r="O1674" s="190"/>
    </row>
    <row r="1675" spans="1:15" s="174" customFormat="1">
      <c r="A1675" s="187" t="s">
        <v>5287</v>
      </c>
      <c r="B1675" s="188" t="s">
        <v>5288</v>
      </c>
      <c r="C1675" s="189"/>
      <c r="D1675" s="189">
        <v>1</v>
      </c>
      <c r="E1675" s="189">
        <v>1</v>
      </c>
      <c r="F1675" s="189"/>
      <c r="G1675" s="189"/>
      <c r="H1675" s="189"/>
      <c r="I1675" s="189"/>
      <c r="J1675" s="189"/>
      <c r="K1675" s="189">
        <f t="shared" si="26"/>
        <v>2</v>
      </c>
      <c r="L1675" s="188" t="s">
        <v>110</v>
      </c>
      <c r="M1675" s="188" t="s">
        <v>823</v>
      </c>
      <c r="N1675" s="188"/>
      <c r="O1675" s="190"/>
    </row>
    <row r="1676" spans="1:15" s="174" customFormat="1">
      <c r="A1676" s="187" t="s">
        <v>5289</v>
      </c>
      <c r="B1676" s="188" t="s">
        <v>5290</v>
      </c>
      <c r="C1676" s="189"/>
      <c r="D1676" s="189"/>
      <c r="E1676" s="189">
        <v>1</v>
      </c>
      <c r="F1676" s="189"/>
      <c r="G1676" s="189"/>
      <c r="H1676" s="189"/>
      <c r="I1676" s="189"/>
      <c r="J1676" s="189"/>
      <c r="K1676" s="189">
        <f t="shared" si="26"/>
        <v>1</v>
      </c>
      <c r="L1676" s="188" t="s">
        <v>110</v>
      </c>
      <c r="M1676" s="188" t="s">
        <v>1981</v>
      </c>
      <c r="N1676" s="188"/>
      <c r="O1676" s="190"/>
    </row>
    <row r="1677" spans="1:15" s="174" customFormat="1">
      <c r="A1677" s="187" t="s">
        <v>5291</v>
      </c>
      <c r="B1677" s="188" t="s">
        <v>5292</v>
      </c>
      <c r="C1677" s="189">
        <v>1</v>
      </c>
      <c r="D1677" s="189"/>
      <c r="E1677" s="189">
        <v>1</v>
      </c>
      <c r="F1677" s="189"/>
      <c r="G1677" s="189"/>
      <c r="H1677" s="189"/>
      <c r="I1677" s="189"/>
      <c r="J1677" s="189"/>
      <c r="K1677" s="189">
        <f t="shared" si="26"/>
        <v>2</v>
      </c>
      <c r="L1677" s="188" t="s">
        <v>110</v>
      </c>
      <c r="M1677" s="188" t="s">
        <v>1981</v>
      </c>
      <c r="N1677" s="188"/>
      <c r="O1677" s="190"/>
    </row>
    <row r="1678" spans="1:15" s="174" customFormat="1">
      <c r="A1678" s="187" t="s">
        <v>5293</v>
      </c>
      <c r="B1678" s="188" t="s">
        <v>5294</v>
      </c>
      <c r="C1678" s="189"/>
      <c r="D1678" s="189">
        <v>1</v>
      </c>
      <c r="E1678" s="189"/>
      <c r="F1678" s="189"/>
      <c r="G1678" s="189"/>
      <c r="H1678" s="189"/>
      <c r="I1678" s="189"/>
      <c r="J1678" s="189"/>
      <c r="K1678" s="189">
        <f t="shared" si="26"/>
        <v>1</v>
      </c>
      <c r="L1678" s="188" t="s">
        <v>110</v>
      </c>
      <c r="M1678" s="188" t="s">
        <v>823</v>
      </c>
      <c r="N1678" s="188"/>
      <c r="O1678" s="190"/>
    </row>
    <row r="1679" spans="1:15" s="174" customFormat="1">
      <c r="A1679" s="187" t="s">
        <v>5295</v>
      </c>
      <c r="B1679" s="188" t="s">
        <v>5296</v>
      </c>
      <c r="C1679" s="189"/>
      <c r="D1679" s="189">
        <v>1</v>
      </c>
      <c r="E1679" s="189">
        <v>1</v>
      </c>
      <c r="F1679" s="189"/>
      <c r="G1679" s="189"/>
      <c r="H1679" s="189"/>
      <c r="I1679" s="189"/>
      <c r="J1679" s="189"/>
      <c r="K1679" s="189">
        <f t="shared" si="26"/>
        <v>2</v>
      </c>
      <c r="L1679" s="188" t="s">
        <v>110</v>
      </c>
      <c r="M1679" s="188" t="s">
        <v>847</v>
      </c>
      <c r="N1679" s="188"/>
      <c r="O1679" s="190"/>
    </row>
    <row r="1680" spans="1:15" s="174" customFormat="1">
      <c r="A1680" s="187" t="s">
        <v>5297</v>
      </c>
      <c r="B1680" s="188" t="s">
        <v>5298</v>
      </c>
      <c r="C1680" s="189">
        <v>1</v>
      </c>
      <c r="D1680" s="189"/>
      <c r="E1680" s="189"/>
      <c r="F1680" s="189"/>
      <c r="G1680" s="189"/>
      <c r="H1680" s="189"/>
      <c r="I1680" s="189">
        <v>1</v>
      </c>
      <c r="J1680" s="189"/>
      <c r="K1680" s="189">
        <f t="shared" si="26"/>
        <v>2</v>
      </c>
      <c r="L1680" s="188" t="s">
        <v>264</v>
      </c>
      <c r="M1680" s="188" t="s">
        <v>847</v>
      </c>
      <c r="N1680" s="188"/>
      <c r="O1680" s="190"/>
    </row>
    <row r="1681" spans="1:15" s="174" customFormat="1">
      <c r="A1681" s="187" t="s">
        <v>5299</v>
      </c>
      <c r="B1681" s="188" t="s">
        <v>5300</v>
      </c>
      <c r="C1681" s="189">
        <v>1</v>
      </c>
      <c r="D1681" s="189"/>
      <c r="E1681" s="189"/>
      <c r="F1681" s="189"/>
      <c r="G1681" s="189"/>
      <c r="H1681" s="189"/>
      <c r="I1681" s="189"/>
      <c r="J1681" s="189"/>
      <c r="K1681" s="189">
        <f t="shared" si="26"/>
        <v>1</v>
      </c>
      <c r="L1681" s="188" t="s">
        <v>264</v>
      </c>
      <c r="M1681" s="188" t="s">
        <v>847</v>
      </c>
      <c r="N1681" s="188"/>
      <c r="O1681" s="190"/>
    </row>
    <row r="1682" spans="1:15" s="174" customFormat="1">
      <c r="A1682" s="187" t="s">
        <v>5301</v>
      </c>
      <c r="B1682" s="188" t="s">
        <v>5302</v>
      </c>
      <c r="C1682" s="189">
        <v>1</v>
      </c>
      <c r="D1682" s="189"/>
      <c r="E1682" s="189"/>
      <c r="F1682" s="189"/>
      <c r="G1682" s="189"/>
      <c r="H1682" s="189"/>
      <c r="I1682" s="189"/>
      <c r="J1682" s="189"/>
      <c r="K1682" s="189">
        <f t="shared" si="26"/>
        <v>1</v>
      </c>
      <c r="L1682" s="188" t="s">
        <v>554</v>
      </c>
      <c r="M1682" s="188" t="s">
        <v>816</v>
      </c>
      <c r="N1682" s="188" t="s">
        <v>828</v>
      </c>
      <c r="O1682" s="190"/>
    </row>
    <row r="1683" spans="1:15" s="174" customFormat="1">
      <c r="A1683" s="187" t="s">
        <v>5303</v>
      </c>
      <c r="B1683" s="188" t="s">
        <v>5304</v>
      </c>
      <c r="C1683" s="189"/>
      <c r="D1683" s="189">
        <v>1</v>
      </c>
      <c r="E1683" s="189"/>
      <c r="F1683" s="189">
        <v>1</v>
      </c>
      <c r="G1683" s="189"/>
      <c r="H1683" s="189"/>
      <c r="I1683" s="189"/>
      <c r="J1683" s="189"/>
      <c r="K1683" s="189">
        <f t="shared" si="26"/>
        <v>2</v>
      </c>
      <c r="L1683" s="188" t="s">
        <v>554</v>
      </c>
      <c r="M1683" s="188" t="s">
        <v>847</v>
      </c>
      <c r="N1683" s="188"/>
      <c r="O1683" s="190"/>
    </row>
    <row r="1684" spans="1:15" s="174" customFormat="1">
      <c r="A1684" s="187" t="s">
        <v>5305</v>
      </c>
      <c r="B1684" s="188" t="s">
        <v>5306</v>
      </c>
      <c r="C1684" s="189"/>
      <c r="D1684" s="189"/>
      <c r="E1684" s="189">
        <v>1</v>
      </c>
      <c r="F1684" s="189"/>
      <c r="G1684" s="189"/>
      <c r="H1684" s="189"/>
      <c r="I1684" s="189"/>
      <c r="J1684" s="189"/>
      <c r="K1684" s="189">
        <f t="shared" si="26"/>
        <v>1</v>
      </c>
      <c r="L1684" s="188" t="s">
        <v>3120</v>
      </c>
      <c r="M1684" s="188" t="s">
        <v>861</v>
      </c>
      <c r="N1684" s="188"/>
      <c r="O1684" s="190"/>
    </row>
    <row r="1685" spans="1:15" s="174" customFormat="1">
      <c r="A1685" s="187" t="s">
        <v>5307</v>
      </c>
      <c r="B1685" s="188" t="s">
        <v>5308</v>
      </c>
      <c r="C1685" s="189"/>
      <c r="D1685" s="189"/>
      <c r="E1685" s="189"/>
      <c r="F1685" s="189"/>
      <c r="G1685" s="189"/>
      <c r="H1685" s="189"/>
      <c r="I1685" s="189"/>
      <c r="J1685" s="189">
        <v>1</v>
      </c>
      <c r="K1685" s="189">
        <f t="shared" si="26"/>
        <v>1</v>
      </c>
      <c r="L1685" s="188" t="s">
        <v>3120</v>
      </c>
      <c r="M1685" s="188" t="s">
        <v>885</v>
      </c>
      <c r="N1685" s="188"/>
      <c r="O1685" s="190"/>
    </row>
    <row r="1686" spans="1:15" s="174" customFormat="1">
      <c r="A1686" s="187" t="s">
        <v>5309</v>
      </c>
      <c r="B1686" s="188" t="s">
        <v>5310</v>
      </c>
      <c r="C1686" s="189"/>
      <c r="D1686" s="189"/>
      <c r="E1686" s="189">
        <v>1</v>
      </c>
      <c r="F1686" s="189"/>
      <c r="G1686" s="189"/>
      <c r="H1686" s="189"/>
      <c r="I1686" s="189"/>
      <c r="J1686" s="189"/>
      <c r="K1686" s="189">
        <f t="shared" si="26"/>
        <v>1</v>
      </c>
      <c r="L1686" s="188" t="s">
        <v>3120</v>
      </c>
      <c r="M1686" s="188" t="s">
        <v>816</v>
      </c>
      <c r="N1686" s="188"/>
      <c r="O1686" s="190"/>
    </row>
    <row r="1687" spans="1:15" s="174" customFormat="1">
      <c r="A1687" s="187" t="s">
        <v>5311</v>
      </c>
      <c r="B1687" s="188" t="s">
        <v>5312</v>
      </c>
      <c r="C1687" s="189"/>
      <c r="D1687" s="189"/>
      <c r="E1687" s="189">
        <v>1</v>
      </c>
      <c r="F1687" s="189"/>
      <c r="G1687" s="189"/>
      <c r="H1687" s="189"/>
      <c r="I1687" s="189"/>
      <c r="J1687" s="189"/>
      <c r="K1687" s="189">
        <f t="shared" si="26"/>
        <v>1</v>
      </c>
      <c r="L1687" s="188" t="s">
        <v>3120</v>
      </c>
      <c r="M1687" s="188" t="s">
        <v>844</v>
      </c>
      <c r="N1687" s="188"/>
      <c r="O1687" s="190"/>
    </row>
    <row r="1688" spans="1:15" s="174" customFormat="1">
      <c r="A1688" s="187" t="s">
        <v>5313</v>
      </c>
      <c r="B1688" s="188" t="s">
        <v>5314</v>
      </c>
      <c r="C1688" s="189"/>
      <c r="D1688" s="189"/>
      <c r="E1688" s="189"/>
      <c r="F1688" s="189"/>
      <c r="G1688" s="189"/>
      <c r="H1688" s="189"/>
      <c r="I1688" s="189">
        <v>1</v>
      </c>
      <c r="J1688" s="189"/>
      <c r="K1688" s="189">
        <f t="shared" si="26"/>
        <v>1</v>
      </c>
      <c r="L1688" s="188" t="s">
        <v>554</v>
      </c>
      <c r="M1688" s="188" t="s">
        <v>844</v>
      </c>
      <c r="N1688" s="188"/>
      <c r="O1688" s="190"/>
    </row>
    <row r="1689" spans="1:15" s="174" customFormat="1">
      <c r="A1689" s="187" t="s">
        <v>5315</v>
      </c>
      <c r="B1689" s="188" t="s">
        <v>5316</v>
      </c>
      <c r="C1689" s="189">
        <v>1</v>
      </c>
      <c r="D1689" s="189"/>
      <c r="E1689" s="189">
        <v>1</v>
      </c>
      <c r="F1689" s="189"/>
      <c r="G1689" s="189"/>
      <c r="H1689" s="189"/>
      <c r="I1689" s="189"/>
      <c r="J1689" s="189"/>
      <c r="K1689" s="189">
        <f t="shared" si="26"/>
        <v>2</v>
      </c>
      <c r="L1689" s="188" t="s">
        <v>136</v>
      </c>
      <c r="M1689" s="188" t="s">
        <v>971</v>
      </c>
      <c r="N1689" s="188"/>
      <c r="O1689" s="190"/>
    </row>
    <row r="1690" spans="1:15" s="174" customFormat="1">
      <c r="A1690" s="187" t="s">
        <v>5317</v>
      </c>
      <c r="B1690" s="188" t="s">
        <v>5318</v>
      </c>
      <c r="C1690" s="189">
        <v>1</v>
      </c>
      <c r="D1690" s="189"/>
      <c r="E1690" s="189"/>
      <c r="F1690" s="189"/>
      <c r="G1690" s="189"/>
      <c r="H1690" s="189"/>
      <c r="I1690" s="189"/>
      <c r="J1690" s="189">
        <v>1</v>
      </c>
      <c r="K1690" s="189">
        <f t="shared" si="26"/>
        <v>2</v>
      </c>
      <c r="L1690" s="188" t="s">
        <v>5319</v>
      </c>
      <c r="M1690" s="188" t="s">
        <v>847</v>
      </c>
      <c r="N1690" s="188"/>
      <c r="O1690" s="190"/>
    </row>
    <row r="1691" spans="1:15" s="174" customFormat="1">
      <c r="A1691" s="187" t="s">
        <v>5320</v>
      </c>
      <c r="B1691" s="188" t="s">
        <v>5321</v>
      </c>
      <c r="C1691" s="189">
        <v>1</v>
      </c>
      <c r="D1691" s="189"/>
      <c r="E1691" s="189"/>
      <c r="F1691" s="189"/>
      <c r="G1691" s="189"/>
      <c r="H1691" s="189"/>
      <c r="I1691" s="189"/>
      <c r="J1691" s="189"/>
      <c r="K1691" s="189">
        <f t="shared" si="26"/>
        <v>1</v>
      </c>
      <c r="L1691" s="188" t="s">
        <v>5319</v>
      </c>
      <c r="M1691" s="188" t="s">
        <v>1981</v>
      </c>
      <c r="N1691" s="188"/>
      <c r="O1691" s="190"/>
    </row>
    <row r="1692" spans="1:15" s="174" customFormat="1">
      <c r="A1692" s="187" t="s">
        <v>5322</v>
      </c>
      <c r="B1692" s="188" t="s">
        <v>5323</v>
      </c>
      <c r="C1692" s="189"/>
      <c r="D1692" s="189"/>
      <c r="E1692" s="189">
        <v>1</v>
      </c>
      <c r="F1692" s="189"/>
      <c r="G1692" s="189"/>
      <c r="H1692" s="189"/>
      <c r="I1692" s="189"/>
      <c r="J1692" s="189"/>
      <c r="K1692" s="189">
        <f t="shared" si="26"/>
        <v>1</v>
      </c>
      <c r="L1692" s="188" t="s">
        <v>342</v>
      </c>
      <c r="M1692" s="188" t="s">
        <v>1113</v>
      </c>
      <c r="N1692" s="188"/>
      <c r="O1692" s="190"/>
    </row>
    <row r="1693" spans="1:15" s="174" customFormat="1">
      <c r="A1693" s="187" t="s">
        <v>5324</v>
      </c>
      <c r="B1693" s="188" t="s">
        <v>5325</v>
      </c>
      <c r="C1693" s="189"/>
      <c r="D1693" s="189"/>
      <c r="E1693" s="189">
        <v>1</v>
      </c>
      <c r="F1693" s="189"/>
      <c r="G1693" s="189"/>
      <c r="H1693" s="189"/>
      <c r="I1693" s="189"/>
      <c r="J1693" s="189"/>
      <c r="K1693" s="189">
        <f t="shared" si="26"/>
        <v>1</v>
      </c>
      <c r="L1693" s="188" t="s">
        <v>342</v>
      </c>
      <c r="M1693" s="188" t="s">
        <v>861</v>
      </c>
      <c r="N1693" s="188"/>
      <c r="O1693" s="190"/>
    </row>
    <row r="1694" spans="1:15" s="174" customFormat="1">
      <c r="A1694" s="187" t="s">
        <v>5326</v>
      </c>
      <c r="B1694" s="188" t="s">
        <v>5327</v>
      </c>
      <c r="C1694" s="189"/>
      <c r="D1694" s="189"/>
      <c r="E1694" s="189"/>
      <c r="F1694" s="189"/>
      <c r="G1694" s="189"/>
      <c r="H1694" s="189"/>
      <c r="I1694" s="189">
        <v>1</v>
      </c>
      <c r="J1694" s="189"/>
      <c r="K1694" s="189">
        <f t="shared" si="26"/>
        <v>1</v>
      </c>
      <c r="L1694" s="188" t="s">
        <v>342</v>
      </c>
      <c r="M1694" s="188" t="s">
        <v>844</v>
      </c>
      <c r="N1694" s="188"/>
      <c r="O1694" s="190"/>
    </row>
    <row r="1695" spans="1:15" s="174" customFormat="1">
      <c r="A1695" s="187" t="s">
        <v>5328</v>
      </c>
      <c r="B1695" s="188" t="s">
        <v>5329</v>
      </c>
      <c r="C1695" s="189"/>
      <c r="D1695" s="189"/>
      <c r="E1695" s="189"/>
      <c r="F1695" s="189"/>
      <c r="G1695" s="189"/>
      <c r="H1695" s="189"/>
      <c r="I1695" s="189">
        <v>1</v>
      </c>
      <c r="J1695" s="189"/>
      <c r="K1695" s="189">
        <f t="shared" si="26"/>
        <v>1</v>
      </c>
      <c r="L1695" s="188"/>
      <c r="M1695" s="188" t="s">
        <v>844</v>
      </c>
      <c r="N1695" s="188"/>
      <c r="O1695" s="190"/>
    </row>
    <row r="1696" spans="1:15" s="174" customFormat="1">
      <c r="A1696" s="187" t="s">
        <v>5330</v>
      </c>
      <c r="B1696" s="188" t="s">
        <v>5331</v>
      </c>
      <c r="C1696" s="189"/>
      <c r="D1696" s="189"/>
      <c r="E1696" s="189"/>
      <c r="F1696" s="189"/>
      <c r="G1696" s="189"/>
      <c r="H1696" s="189">
        <v>1</v>
      </c>
      <c r="I1696" s="189">
        <v>1</v>
      </c>
      <c r="J1696" s="189"/>
      <c r="K1696" s="189">
        <f t="shared" si="26"/>
        <v>2</v>
      </c>
      <c r="L1696" s="188"/>
      <c r="M1696" s="188" t="s">
        <v>1981</v>
      </c>
      <c r="N1696" s="188"/>
      <c r="O1696" s="190"/>
    </row>
    <row r="1697" spans="1:15" s="174" customFormat="1">
      <c r="A1697" s="187" t="s">
        <v>5332</v>
      </c>
      <c r="B1697" s="188" t="s">
        <v>5333</v>
      </c>
      <c r="C1697" s="189"/>
      <c r="D1697" s="189"/>
      <c r="E1697" s="189">
        <v>1</v>
      </c>
      <c r="F1697" s="189"/>
      <c r="G1697" s="189"/>
      <c r="H1697" s="189"/>
      <c r="I1697" s="189"/>
      <c r="J1697" s="189"/>
      <c r="K1697" s="189">
        <f t="shared" si="26"/>
        <v>1</v>
      </c>
      <c r="L1697" s="188"/>
      <c r="M1697" s="188" t="s">
        <v>861</v>
      </c>
      <c r="N1697" s="188"/>
      <c r="O1697" s="190"/>
    </row>
    <row r="1698" spans="1:15" s="174" customFormat="1">
      <c r="A1698" s="187" t="s">
        <v>5334</v>
      </c>
      <c r="B1698" s="188" t="s">
        <v>5335</v>
      </c>
      <c r="C1698" s="189"/>
      <c r="D1698" s="189"/>
      <c r="E1698" s="189">
        <v>1</v>
      </c>
      <c r="F1698" s="189"/>
      <c r="G1698" s="189"/>
      <c r="H1698" s="189"/>
      <c r="I1698" s="189"/>
      <c r="J1698" s="189"/>
      <c r="K1698" s="189">
        <f t="shared" si="26"/>
        <v>1</v>
      </c>
      <c r="L1698" s="188"/>
      <c r="M1698" s="188" t="s">
        <v>823</v>
      </c>
      <c r="N1698" s="188"/>
      <c r="O1698" s="190"/>
    </row>
    <row r="1699" spans="1:15" s="174" customFormat="1">
      <c r="A1699" s="187" t="s">
        <v>5336</v>
      </c>
      <c r="B1699" s="188" t="s">
        <v>5337</v>
      </c>
      <c r="C1699" s="189"/>
      <c r="D1699" s="189"/>
      <c r="E1699" s="189"/>
      <c r="F1699" s="189"/>
      <c r="G1699" s="189"/>
      <c r="H1699" s="189"/>
      <c r="I1699" s="189">
        <v>1</v>
      </c>
      <c r="J1699" s="189"/>
      <c r="K1699" s="189">
        <f t="shared" si="26"/>
        <v>1</v>
      </c>
      <c r="L1699" s="188"/>
      <c r="M1699" s="188" t="s">
        <v>844</v>
      </c>
      <c r="N1699" s="188"/>
      <c r="O1699" s="190"/>
    </row>
    <row r="1700" spans="1:15" s="174" customFormat="1">
      <c r="A1700" s="187" t="s">
        <v>5338</v>
      </c>
      <c r="B1700" s="188" t="s">
        <v>5339</v>
      </c>
      <c r="C1700" s="189"/>
      <c r="D1700" s="189"/>
      <c r="E1700" s="189"/>
      <c r="F1700" s="189"/>
      <c r="G1700" s="189"/>
      <c r="H1700" s="189"/>
      <c r="I1700" s="189"/>
      <c r="J1700" s="189">
        <v>1</v>
      </c>
      <c r="K1700" s="189">
        <f t="shared" si="26"/>
        <v>1</v>
      </c>
      <c r="L1700" s="188" t="s">
        <v>106</v>
      </c>
      <c r="M1700" s="188" t="s">
        <v>816</v>
      </c>
      <c r="N1700" s="188"/>
      <c r="O1700" s="190"/>
    </row>
    <row r="1701" spans="1:15" s="174" customFormat="1">
      <c r="A1701" s="187" t="s">
        <v>5340</v>
      </c>
      <c r="B1701" s="188" t="s">
        <v>5341</v>
      </c>
      <c r="C1701" s="189"/>
      <c r="D1701" s="189"/>
      <c r="E1701" s="189"/>
      <c r="F1701" s="189"/>
      <c r="G1701" s="189"/>
      <c r="H1701" s="189"/>
      <c r="I1701" s="189">
        <v>1</v>
      </c>
      <c r="J1701" s="189"/>
      <c r="K1701" s="189">
        <f t="shared" si="26"/>
        <v>1</v>
      </c>
      <c r="L1701" s="188" t="s">
        <v>667</v>
      </c>
      <c r="M1701" s="188" t="s">
        <v>844</v>
      </c>
      <c r="N1701" s="188"/>
      <c r="O1701" s="190"/>
    </row>
    <row r="1702" spans="1:15" s="174" customFormat="1">
      <c r="A1702" s="187" t="s">
        <v>5342</v>
      </c>
      <c r="B1702" s="188" t="s">
        <v>5343</v>
      </c>
      <c r="C1702" s="189"/>
      <c r="D1702" s="189"/>
      <c r="E1702" s="189">
        <v>1</v>
      </c>
      <c r="F1702" s="189"/>
      <c r="G1702" s="189"/>
      <c r="H1702" s="189"/>
      <c r="I1702" s="189"/>
      <c r="J1702" s="189"/>
      <c r="K1702" s="189">
        <f t="shared" si="26"/>
        <v>1</v>
      </c>
      <c r="L1702" s="188" t="s">
        <v>667</v>
      </c>
      <c r="M1702" s="188" t="s">
        <v>820</v>
      </c>
      <c r="N1702" s="188"/>
      <c r="O1702" s="190"/>
    </row>
    <row r="1703" spans="1:15" s="174" customFormat="1">
      <c r="A1703" s="187" t="s">
        <v>5344</v>
      </c>
      <c r="B1703" s="188" t="s">
        <v>5345</v>
      </c>
      <c r="C1703" s="189"/>
      <c r="D1703" s="189"/>
      <c r="E1703" s="189">
        <v>1</v>
      </c>
      <c r="F1703" s="189"/>
      <c r="G1703" s="189"/>
      <c r="H1703" s="189"/>
      <c r="I1703" s="189"/>
      <c r="J1703" s="189"/>
      <c r="K1703" s="189">
        <f t="shared" si="26"/>
        <v>1</v>
      </c>
      <c r="L1703" s="188" t="s">
        <v>667</v>
      </c>
      <c r="M1703" s="188" t="s">
        <v>844</v>
      </c>
      <c r="N1703" s="188"/>
      <c r="O1703" s="190"/>
    </row>
    <row r="1704" spans="1:15" s="174" customFormat="1">
      <c r="A1704" s="187" t="s">
        <v>5346</v>
      </c>
      <c r="B1704" s="188" t="s">
        <v>5347</v>
      </c>
      <c r="C1704" s="189"/>
      <c r="D1704" s="189"/>
      <c r="E1704" s="189"/>
      <c r="F1704" s="189"/>
      <c r="G1704" s="189">
        <v>1</v>
      </c>
      <c r="H1704" s="189"/>
      <c r="I1704" s="189">
        <v>1</v>
      </c>
      <c r="J1704" s="189"/>
      <c r="K1704" s="189">
        <f t="shared" si="26"/>
        <v>2</v>
      </c>
      <c r="L1704" s="188" t="s">
        <v>281</v>
      </c>
      <c r="M1704" s="188" t="s">
        <v>847</v>
      </c>
      <c r="N1704" s="188"/>
      <c r="O1704" s="190"/>
    </row>
    <row r="1705" spans="1:15" s="174" customFormat="1">
      <c r="A1705" s="187" t="s">
        <v>5348</v>
      </c>
      <c r="B1705" s="188" t="s">
        <v>5349</v>
      </c>
      <c r="C1705" s="189"/>
      <c r="D1705" s="189"/>
      <c r="E1705" s="189"/>
      <c r="F1705" s="189"/>
      <c r="G1705" s="189"/>
      <c r="H1705" s="189"/>
      <c r="I1705" s="189"/>
      <c r="J1705" s="189">
        <v>1</v>
      </c>
      <c r="K1705" s="189">
        <f t="shared" si="26"/>
        <v>1</v>
      </c>
      <c r="L1705" s="188" t="s">
        <v>281</v>
      </c>
      <c r="M1705" s="188" t="s">
        <v>885</v>
      </c>
      <c r="N1705" s="188" t="s">
        <v>903</v>
      </c>
      <c r="O1705" s="190"/>
    </row>
    <row r="1706" spans="1:15" s="174" customFormat="1">
      <c r="A1706" s="187" t="s">
        <v>5350</v>
      </c>
      <c r="B1706" s="188" t="s">
        <v>5351</v>
      </c>
      <c r="C1706" s="189"/>
      <c r="D1706" s="189"/>
      <c r="E1706" s="189"/>
      <c r="F1706" s="189"/>
      <c r="G1706" s="189">
        <v>1</v>
      </c>
      <c r="H1706" s="189"/>
      <c r="I1706" s="189"/>
      <c r="J1706" s="189">
        <v>1</v>
      </c>
      <c r="K1706" s="189">
        <f t="shared" si="26"/>
        <v>2</v>
      </c>
      <c r="L1706" s="188" t="s">
        <v>281</v>
      </c>
      <c r="M1706" s="188" t="s">
        <v>885</v>
      </c>
      <c r="N1706" s="188"/>
      <c r="O1706" s="190"/>
    </row>
    <row r="1707" spans="1:15" s="174" customFormat="1">
      <c r="A1707" s="187" t="s">
        <v>5352</v>
      </c>
      <c r="B1707" s="188" t="s">
        <v>5353</v>
      </c>
      <c r="C1707" s="189">
        <v>1</v>
      </c>
      <c r="D1707" s="189"/>
      <c r="E1707" s="189"/>
      <c r="F1707" s="189"/>
      <c r="G1707" s="189"/>
      <c r="H1707" s="189"/>
      <c r="I1707" s="189">
        <v>1</v>
      </c>
      <c r="J1707" s="189"/>
      <c r="K1707" s="189">
        <f t="shared" si="26"/>
        <v>2</v>
      </c>
      <c r="L1707" s="188" t="s">
        <v>281</v>
      </c>
      <c r="M1707" s="188" t="s">
        <v>823</v>
      </c>
      <c r="N1707" s="188"/>
      <c r="O1707" s="190"/>
    </row>
    <row r="1708" spans="1:15" s="174" customFormat="1">
      <c r="A1708" s="187" t="s">
        <v>5354</v>
      </c>
      <c r="B1708" s="188" t="s">
        <v>5355</v>
      </c>
      <c r="C1708" s="189"/>
      <c r="D1708" s="189"/>
      <c r="E1708" s="189">
        <v>1</v>
      </c>
      <c r="F1708" s="189"/>
      <c r="G1708" s="189"/>
      <c r="H1708" s="189"/>
      <c r="I1708" s="189"/>
      <c r="J1708" s="189"/>
      <c r="K1708" s="189">
        <f t="shared" si="26"/>
        <v>1</v>
      </c>
      <c r="L1708" s="188" t="s">
        <v>281</v>
      </c>
      <c r="M1708" s="188" t="s">
        <v>1113</v>
      </c>
      <c r="N1708" s="188"/>
      <c r="O1708" s="190"/>
    </row>
    <row r="1709" spans="1:15" s="174" customFormat="1">
      <c r="A1709" s="187" t="s">
        <v>5356</v>
      </c>
      <c r="B1709" s="188" t="s">
        <v>5357</v>
      </c>
      <c r="C1709" s="189"/>
      <c r="D1709" s="189"/>
      <c r="E1709" s="189">
        <v>1</v>
      </c>
      <c r="F1709" s="189"/>
      <c r="G1709" s="189"/>
      <c r="H1709" s="189"/>
      <c r="I1709" s="189"/>
      <c r="J1709" s="189"/>
      <c r="K1709" s="189">
        <f t="shared" si="26"/>
        <v>1</v>
      </c>
      <c r="L1709" s="188" t="s">
        <v>281</v>
      </c>
      <c r="M1709" s="188" t="s">
        <v>1554</v>
      </c>
      <c r="N1709" s="188"/>
      <c r="O1709" s="190"/>
    </row>
    <row r="1710" spans="1:15" s="174" customFormat="1">
      <c r="A1710" s="187" t="s">
        <v>5358</v>
      </c>
      <c r="B1710" s="188" t="s">
        <v>5359</v>
      </c>
      <c r="C1710" s="189"/>
      <c r="D1710" s="189"/>
      <c r="E1710" s="189"/>
      <c r="F1710" s="189"/>
      <c r="G1710" s="189"/>
      <c r="H1710" s="189"/>
      <c r="I1710" s="189"/>
      <c r="J1710" s="189">
        <v>1</v>
      </c>
      <c r="K1710" s="189">
        <f t="shared" si="26"/>
        <v>1</v>
      </c>
      <c r="L1710" s="188" t="s">
        <v>281</v>
      </c>
      <c r="M1710" s="188" t="s">
        <v>885</v>
      </c>
      <c r="N1710" s="188"/>
      <c r="O1710" s="190"/>
    </row>
    <row r="1711" spans="1:15" s="174" customFormat="1">
      <c r="A1711" s="187" t="s">
        <v>5360</v>
      </c>
      <c r="B1711" s="188" t="s">
        <v>5361</v>
      </c>
      <c r="C1711" s="189">
        <v>1</v>
      </c>
      <c r="D1711" s="189"/>
      <c r="E1711" s="189"/>
      <c r="F1711" s="189"/>
      <c r="G1711" s="189">
        <v>1</v>
      </c>
      <c r="H1711" s="189"/>
      <c r="I1711" s="189"/>
      <c r="J1711" s="189"/>
      <c r="K1711" s="189">
        <f t="shared" si="26"/>
        <v>2</v>
      </c>
      <c r="L1711" s="188" t="s">
        <v>281</v>
      </c>
      <c r="M1711" s="188" t="s">
        <v>3147</v>
      </c>
      <c r="N1711" s="188"/>
      <c r="O1711" s="190"/>
    </row>
    <row r="1712" spans="1:15" s="174" customFormat="1">
      <c r="A1712" s="187" t="s">
        <v>5362</v>
      </c>
      <c r="B1712" s="188" t="s">
        <v>5363</v>
      </c>
      <c r="C1712" s="189"/>
      <c r="D1712" s="189"/>
      <c r="E1712" s="189">
        <v>1</v>
      </c>
      <c r="F1712" s="189"/>
      <c r="G1712" s="189"/>
      <c r="H1712" s="189"/>
      <c r="I1712" s="189"/>
      <c r="J1712" s="189"/>
      <c r="K1712" s="189">
        <f t="shared" si="26"/>
        <v>1</v>
      </c>
      <c r="L1712" s="188" t="s">
        <v>281</v>
      </c>
      <c r="M1712" s="188" t="s">
        <v>823</v>
      </c>
      <c r="N1712" s="188"/>
      <c r="O1712" s="190"/>
    </row>
    <row r="1713" spans="1:15" s="174" customFormat="1">
      <c r="A1713" s="187" t="s">
        <v>5364</v>
      </c>
      <c r="B1713" s="188" t="s">
        <v>5365</v>
      </c>
      <c r="C1713" s="189"/>
      <c r="D1713" s="189"/>
      <c r="E1713" s="189">
        <v>1</v>
      </c>
      <c r="F1713" s="189"/>
      <c r="G1713" s="189"/>
      <c r="H1713" s="189"/>
      <c r="I1713" s="189"/>
      <c r="J1713" s="189"/>
      <c r="K1713" s="189">
        <f t="shared" si="26"/>
        <v>1</v>
      </c>
      <c r="L1713" s="188" t="s">
        <v>281</v>
      </c>
      <c r="M1713" s="188" t="s">
        <v>844</v>
      </c>
      <c r="N1713" s="188"/>
      <c r="O1713" s="190"/>
    </row>
    <row r="1714" spans="1:15" s="174" customFormat="1">
      <c r="A1714" s="187" t="s">
        <v>5366</v>
      </c>
      <c r="B1714" s="188" t="s">
        <v>5367</v>
      </c>
      <c r="C1714" s="189">
        <v>1</v>
      </c>
      <c r="D1714" s="189"/>
      <c r="E1714" s="189">
        <v>1</v>
      </c>
      <c r="F1714" s="189"/>
      <c r="G1714" s="189"/>
      <c r="H1714" s="189"/>
      <c r="I1714" s="189"/>
      <c r="J1714" s="189"/>
      <c r="K1714" s="189">
        <f t="shared" si="26"/>
        <v>2</v>
      </c>
      <c r="L1714" s="188" t="s">
        <v>281</v>
      </c>
      <c r="M1714" s="188" t="s">
        <v>1113</v>
      </c>
      <c r="N1714" s="188"/>
      <c r="O1714" s="190"/>
    </row>
    <row r="1715" spans="1:15" s="174" customFormat="1">
      <c r="A1715" s="187" t="s">
        <v>5368</v>
      </c>
      <c r="B1715" s="188" t="s">
        <v>5369</v>
      </c>
      <c r="C1715" s="189"/>
      <c r="D1715" s="189"/>
      <c r="E1715" s="189"/>
      <c r="F1715" s="189"/>
      <c r="G1715" s="189"/>
      <c r="H1715" s="189"/>
      <c r="I1715" s="189">
        <v>1</v>
      </c>
      <c r="J1715" s="189"/>
      <c r="K1715" s="189">
        <f t="shared" si="26"/>
        <v>1</v>
      </c>
      <c r="L1715" s="188" t="s">
        <v>281</v>
      </c>
      <c r="M1715" s="188" t="s">
        <v>816</v>
      </c>
      <c r="N1715" s="188"/>
      <c r="O1715" s="190"/>
    </row>
    <row r="1716" spans="1:15" s="174" customFormat="1">
      <c r="A1716" s="187" t="s">
        <v>5370</v>
      </c>
      <c r="B1716" s="188" t="s">
        <v>5371</v>
      </c>
      <c r="C1716" s="189"/>
      <c r="D1716" s="189"/>
      <c r="E1716" s="189"/>
      <c r="F1716" s="189"/>
      <c r="G1716" s="189"/>
      <c r="H1716" s="189"/>
      <c r="I1716" s="189">
        <v>1</v>
      </c>
      <c r="J1716" s="189"/>
      <c r="K1716" s="189">
        <f t="shared" si="26"/>
        <v>1</v>
      </c>
      <c r="L1716" s="188" t="s">
        <v>281</v>
      </c>
      <c r="M1716" s="188" t="s">
        <v>861</v>
      </c>
      <c r="N1716" s="188"/>
      <c r="O1716" s="190"/>
    </row>
    <row r="1717" spans="1:15" s="174" customFormat="1">
      <c r="A1717" s="187" t="s">
        <v>5372</v>
      </c>
      <c r="B1717" s="188" t="s">
        <v>5373</v>
      </c>
      <c r="C1717" s="189"/>
      <c r="D1717" s="189"/>
      <c r="E1717" s="189"/>
      <c r="F1717" s="189"/>
      <c r="G1717" s="189"/>
      <c r="H1717" s="189"/>
      <c r="I1717" s="189">
        <v>1</v>
      </c>
      <c r="J1717" s="189"/>
      <c r="K1717" s="189">
        <f t="shared" si="26"/>
        <v>1</v>
      </c>
      <c r="L1717" s="188" t="s">
        <v>281</v>
      </c>
      <c r="M1717" s="188" t="s">
        <v>2676</v>
      </c>
      <c r="N1717" s="188"/>
      <c r="O1717" s="190"/>
    </row>
    <row r="1718" spans="1:15" s="174" customFormat="1">
      <c r="A1718" s="187" t="s">
        <v>5374</v>
      </c>
      <c r="B1718" s="188" t="s">
        <v>5375</v>
      </c>
      <c r="C1718" s="189"/>
      <c r="D1718" s="189"/>
      <c r="E1718" s="189"/>
      <c r="F1718" s="189">
        <v>1</v>
      </c>
      <c r="G1718" s="189"/>
      <c r="H1718" s="189"/>
      <c r="I1718" s="189"/>
      <c r="J1718" s="189"/>
      <c r="K1718" s="189">
        <f t="shared" si="26"/>
        <v>1</v>
      </c>
      <c r="L1718" s="188" t="s">
        <v>546</v>
      </c>
      <c r="M1718" s="188" t="s">
        <v>816</v>
      </c>
      <c r="N1718" s="188"/>
      <c r="O1718" s="190"/>
    </row>
    <row r="1719" spans="1:15" s="174" customFormat="1">
      <c r="A1719" s="187" t="s">
        <v>5376</v>
      </c>
      <c r="B1719" s="188" t="s">
        <v>5377</v>
      </c>
      <c r="C1719" s="189"/>
      <c r="D1719" s="189"/>
      <c r="E1719" s="189"/>
      <c r="F1719" s="189"/>
      <c r="G1719" s="189">
        <v>1</v>
      </c>
      <c r="H1719" s="189"/>
      <c r="I1719" s="189"/>
      <c r="J1719" s="189">
        <v>1</v>
      </c>
      <c r="K1719" s="189">
        <f t="shared" si="26"/>
        <v>2</v>
      </c>
      <c r="L1719" s="188" t="s">
        <v>546</v>
      </c>
      <c r="M1719" s="188" t="s">
        <v>885</v>
      </c>
      <c r="N1719" s="188"/>
      <c r="O1719" s="190"/>
    </row>
    <row r="1720" spans="1:15" s="174" customFormat="1">
      <c r="A1720" s="187" t="s">
        <v>5378</v>
      </c>
      <c r="B1720" s="188" t="s">
        <v>5379</v>
      </c>
      <c r="C1720" s="189"/>
      <c r="D1720" s="189"/>
      <c r="E1720" s="189"/>
      <c r="F1720" s="189"/>
      <c r="G1720" s="189">
        <v>1</v>
      </c>
      <c r="H1720" s="189"/>
      <c r="I1720" s="189">
        <v>1</v>
      </c>
      <c r="J1720" s="189"/>
      <c r="K1720" s="189">
        <f t="shared" si="26"/>
        <v>2</v>
      </c>
      <c r="L1720" s="188" t="s">
        <v>546</v>
      </c>
      <c r="M1720" s="188" t="s">
        <v>861</v>
      </c>
      <c r="N1720" s="188"/>
      <c r="O1720" s="190"/>
    </row>
    <row r="1721" spans="1:15" s="174" customFormat="1">
      <c r="A1721" s="187" t="s">
        <v>5380</v>
      </c>
      <c r="B1721" s="188" t="s">
        <v>5381</v>
      </c>
      <c r="C1721" s="189"/>
      <c r="D1721" s="189"/>
      <c r="E1721" s="189"/>
      <c r="F1721" s="189"/>
      <c r="G1721" s="189"/>
      <c r="H1721" s="189"/>
      <c r="I1721" s="189"/>
      <c r="J1721" s="189">
        <v>1</v>
      </c>
      <c r="K1721" s="189">
        <f t="shared" si="26"/>
        <v>1</v>
      </c>
      <c r="L1721" s="188" t="s">
        <v>546</v>
      </c>
      <c r="M1721" s="188" t="s">
        <v>816</v>
      </c>
      <c r="N1721" s="188"/>
      <c r="O1721" s="190"/>
    </row>
    <row r="1722" spans="1:15" s="174" customFormat="1">
      <c r="A1722" s="187" t="s">
        <v>5382</v>
      </c>
      <c r="B1722" s="188" t="s">
        <v>5383</v>
      </c>
      <c r="C1722" s="189"/>
      <c r="D1722" s="189"/>
      <c r="E1722" s="189"/>
      <c r="F1722" s="189"/>
      <c r="G1722" s="189">
        <v>1</v>
      </c>
      <c r="H1722" s="189"/>
      <c r="I1722" s="189">
        <v>1</v>
      </c>
      <c r="J1722" s="189"/>
      <c r="K1722" s="189">
        <f t="shared" si="26"/>
        <v>2</v>
      </c>
      <c r="L1722" s="188" t="s">
        <v>106</v>
      </c>
      <c r="M1722" s="188" t="s">
        <v>1182</v>
      </c>
      <c r="N1722" s="188"/>
      <c r="O1722" s="190"/>
    </row>
    <row r="1723" spans="1:15" s="174" customFormat="1">
      <c r="A1723" s="187" t="s">
        <v>5384</v>
      </c>
      <c r="B1723" s="188" t="s">
        <v>5385</v>
      </c>
      <c r="C1723" s="189"/>
      <c r="D1723" s="189"/>
      <c r="E1723" s="189"/>
      <c r="F1723" s="189"/>
      <c r="G1723" s="189"/>
      <c r="H1723" s="189"/>
      <c r="I1723" s="189">
        <v>1</v>
      </c>
      <c r="J1723" s="189"/>
      <c r="K1723" s="189">
        <f t="shared" si="26"/>
        <v>1</v>
      </c>
      <c r="L1723" s="188" t="s">
        <v>408</v>
      </c>
      <c r="M1723" s="188" t="s">
        <v>847</v>
      </c>
      <c r="N1723" s="188"/>
      <c r="O1723" s="190"/>
    </row>
    <row r="1724" spans="1:15" s="174" customFormat="1">
      <c r="A1724" s="187" t="s">
        <v>5386</v>
      </c>
      <c r="B1724" s="188" t="s">
        <v>5387</v>
      </c>
      <c r="C1724" s="189"/>
      <c r="D1724" s="189"/>
      <c r="E1724" s="189"/>
      <c r="F1724" s="189"/>
      <c r="G1724" s="189"/>
      <c r="H1724" s="189"/>
      <c r="I1724" s="189">
        <v>1</v>
      </c>
      <c r="J1724" s="189"/>
      <c r="K1724" s="189">
        <f t="shared" si="26"/>
        <v>1</v>
      </c>
      <c r="L1724" s="188" t="s">
        <v>98</v>
      </c>
      <c r="M1724" s="188" t="s">
        <v>1950</v>
      </c>
      <c r="N1724" s="188"/>
      <c r="O1724" s="190"/>
    </row>
    <row r="1725" spans="1:15" s="174" customFormat="1">
      <c r="A1725" s="187" t="s">
        <v>5388</v>
      </c>
      <c r="B1725" s="188" t="s">
        <v>5389</v>
      </c>
      <c r="C1725" s="189"/>
      <c r="D1725" s="189"/>
      <c r="E1725" s="189"/>
      <c r="F1725" s="189"/>
      <c r="G1725" s="189"/>
      <c r="H1725" s="189"/>
      <c r="I1725" s="189">
        <v>1</v>
      </c>
      <c r="J1725" s="189"/>
      <c r="K1725" s="189">
        <f t="shared" si="26"/>
        <v>1</v>
      </c>
      <c r="L1725" s="188" t="s">
        <v>281</v>
      </c>
      <c r="M1725" s="188" t="s">
        <v>844</v>
      </c>
      <c r="N1725" s="188"/>
      <c r="O1725" s="190"/>
    </row>
    <row r="1726" spans="1:15" s="174" customFormat="1">
      <c r="A1726" s="187" t="s">
        <v>5390</v>
      </c>
      <c r="B1726" s="188" t="s">
        <v>5391</v>
      </c>
      <c r="C1726" s="189">
        <v>1</v>
      </c>
      <c r="D1726" s="189"/>
      <c r="E1726" s="189"/>
      <c r="F1726" s="189"/>
      <c r="G1726" s="189">
        <v>1</v>
      </c>
      <c r="H1726" s="189"/>
      <c r="I1726" s="189">
        <v>1</v>
      </c>
      <c r="J1726" s="189"/>
      <c r="K1726" s="189">
        <f t="shared" si="26"/>
        <v>3</v>
      </c>
      <c r="L1726" s="188" t="s">
        <v>281</v>
      </c>
      <c r="M1726" s="188" t="s">
        <v>1182</v>
      </c>
      <c r="N1726" s="188"/>
      <c r="O1726" s="190"/>
    </row>
    <row r="1727" spans="1:15" s="174" customFormat="1">
      <c r="A1727" s="187" t="s">
        <v>5392</v>
      </c>
      <c r="B1727" s="188" t="s">
        <v>5393</v>
      </c>
      <c r="C1727" s="189">
        <v>1</v>
      </c>
      <c r="D1727" s="189"/>
      <c r="E1727" s="189"/>
      <c r="F1727" s="189"/>
      <c r="G1727" s="189"/>
      <c r="H1727" s="189"/>
      <c r="I1727" s="189"/>
      <c r="J1727" s="189"/>
      <c r="K1727" s="189">
        <f t="shared" si="26"/>
        <v>1</v>
      </c>
      <c r="L1727" s="188" t="s">
        <v>106</v>
      </c>
      <c r="M1727" s="188" t="s">
        <v>816</v>
      </c>
      <c r="N1727" s="188" t="s">
        <v>828</v>
      </c>
      <c r="O1727" s="190"/>
    </row>
    <row r="1728" spans="1:15" s="174" customFormat="1">
      <c r="A1728" s="187" t="s">
        <v>5394</v>
      </c>
      <c r="B1728" s="188" t="s">
        <v>5395</v>
      </c>
      <c r="C1728" s="189">
        <v>1</v>
      </c>
      <c r="D1728" s="189"/>
      <c r="E1728" s="189"/>
      <c r="F1728" s="189"/>
      <c r="G1728" s="189"/>
      <c r="H1728" s="189"/>
      <c r="I1728" s="189"/>
      <c r="J1728" s="189"/>
      <c r="K1728" s="189">
        <f t="shared" si="26"/>
        <v>1</v>
      </c>
      <c r="L1728" s="188" t="s">
        <v>106</v>
      </c>
      <c r="M1728" s="188" t="s">
        <v>816</v>
      </c>
      <c r="N1728" s="188" t="s">
        <v>1168</v>
      </c>
      <c r="O1728" s="190"/>
    </row>
    <row r="1729" spans="1:15" s="174" customFormat="1">
      <c r="A1729" s="187" t="s">
        <v>5396</v>
      </c>
      <c r="B1729" s="188" t="s">
        <v>5397</v>
      </c>
      <c r="C1729" s="189"/>
      <c r="D1729" s="189"/>
      <c r="E1729" s="189"/>
      <c r="F1729" s="189"/>
      <c r="G1729" s="189">
        <v>1</v>
      </c>
      <c r="H1729" s="189"/>
      <c r="I1729" s="189">
        <v>1</v>
      </c>
      <c r="J1729" s="189"/>
      <c r="K1729" s="189">
        <f t="shared" si="26"/>
        <v>2</v>
      </c>
      <c r="L1729" s="188" t="s">
        <v>106</v>
      </c>
      <c r="M1729" s="188" t="s">
        <v>2337</v>
      </c>
      <c r="N1729" s="188"/>
      <c r="O1729" s="190"/>
    </row>
    <row r="1730" spans="1:15" s="174" customFormat="1">
      <c r="A1730" s="187" t="s">
        <v>5398</v>
      </c>
      <c r="B1730" s="188" t="s">
        <v>5399</v>
      </c>
      <c r="C1730" s="189"/>
      <c r="D1730" s="189"/>
      <c r="E1730" s="189"/>
      <c r="F1730" s="189"/>
      <c r="G1730" s="189"/>
      <c r="H1730" s="189"/>
      <c r="I1730" s="189"/>
      <c r="J1730" s="189">
        <v>1</v>
      </c>
      <c r="K1730" s="189">
        <f t="shared" si="26"/>
        <v>1</v>
      </c>
      <c r="L1730" s="188" t="s">
        <v>98</v>
      </c>
      <c r="M1730" s="188" t="s">
        <v>847</v>
      </c>
      <c r="N1730" s="188"/>
      <c r="O1730" s="190"/>
    </row>
    <row r="1731" spans="1:15" s="174" customFormat="1">
      <c r="A1731" s="187" t="s">
        <v>5400</v>
      </c>
      <c r="B1731" s="188" t="s">
        <v>5401</v>
      </c>
      <c r="C1731" s="189"/>
      <c r="D1731" s="189"/>
      <c r="E1731" s="189"/>
      <c r="F1731" s="189"/>
      <c r="G1731" s="189"/>
      <c r="H1731" s="189"/>
      <c r="I1731" s="189">
        <v>1</v>
      </c>
      <c r="J1731" s="189"/>
      <c r="K1731" s="189">
        <f t="shared" si="26"/>
        <v>1</v>
      </c>
      <c r="L1731" s="188" t="s">
        <v>110</v>
      </c>
      <c r="M1731" s="188" t="s">
        <v>816</v>
      </c>
      <c r="N1731" s="188"/>
      <c r="O1731" s="190"/>
    </row>
    <row r="1732" spans="1:15" s="174" customFormat="1">
      <c r="A1732" s="187" t="s">
        <v>5402</v>
      </c>
      <c r="B1732" s="188" t="s">
        <v>5403</v>
      </c>
      <c r="C1732" s="189">
        <v>1</v>
      </c>
      <c r="D1732" s="189"/>
      <c r="E1732" s="189">
        <v>1</v>
      </c>
      <c r="F1732" s="189"/>
      <c r="G1732" s="189"/>
      <c r="H1732" s="189"/>
      <c r="I1732" s="189"/>
      <c r="J1732" s="189"/>
      <c r="K1732" s="189">
        <f t="shared" si="26"/>
        <v>2</v>
      </c>
      <c r="L1732" s="188" t="s">
        <v>110</v>
      </c>
      <c r="M1732" s="188" t="s">
        <v>2676</v>
      </c>
      <c r="N1732" s="188"/>
      <c r="O1732" s="190"/>
    </row>
    <row r="1733" spans="1:15" s="174" customFormat="1">
      <c r="A1733" s="187" t="s">
        <v>5404</v>
      </c>
      <c r="B1733" s="188" t="s">
        <v>5405</v>
      </c>
      <c r="C1733" s="189"/>
      <c r="D1733" s="189"/>
      <c r="E1733" s="189"/>
      <c r="F1733" s="189"/>
      <c r="G1733" s="189">
        <v>1</v>
      </c>
      <c r="H1733" s="189"/>
      <c r="I1733" s="189">
        <v>1</v>
      </c>
      <c r="J1733" s="189"/>
      <c r="K1733" s="189">
        <f t="shared" si="26"/>
        <v>2</v>
      </c>
      <c r="L1733" s="188" t="s">
        <v>110</v>
      </c>
      <c r="M1733" s="188" t="s">
        <v>827</v>
      </c>
      <c r="N1733" s="188"/>
      <c r="O1733" s="190"/>
    </row>
    <row r="1734" spans="1:15" s="174" customFormat="1">
      <c r="A1734" s="187" t="s">
        <v>5406</v>
      </c>
      <c r="B1734" s="188" t="s">
        <v>5407</v>
      </c>
      <c r="C1734" s="189"/>
      <c r="D1734" s="189"/>
      <c r="E1734" s="189"/>
      <c r="F1734" s="189"/>
      <c r="G1734" s="189"/>
      <c r="H1734" s="189"/>
      <c r="I1734" s="189">
        <v>1</v>
      </c>
      <c r="J1734" s="189"/>
      <c r="K1734" s="189">
        <f t="shared" si="26"/>
        <v>1</v>
      </c>
      <c r="L1734" s="188" t="s">
        <v>123</v>
      </c>
      <c r="M1734" s="188" t="s">
        <v>1182</v>
      </c>
      <c r="N1734" s="188"/>
      <c r="O1734" s="190"/>
    </row>
    <row r="1735" spans="1:15" s="174" customFormat="1">
      <c r="A1735" s="187" t="s">
        <v>5408</v>
      </c>
      <c r="B1735" s="188" t="s">
        <v>5409</v>
      </c>
      <c r="C1735" s="189"/>
      <c r="D1735" s="189"/>
      <c r="E1735" s="189"/>
      <c r="F1735" s="189"/>
      <c r="G1735" s="189"/>
      <c r="H1735" s="189">
        <v>1</v>
      </c>
      <c r="I1735" s="189">
        <v>1</v>
      </c>
      <c r="J1735" s="189"/>
      <c r="K1735" s="189">
        <f t="shared" si="26"/>
        <v>2</v>
      </c>
      <c r="L1735" s="188" t="s">
        <v>106</v>
      </c>
      <c r="M1735" s="188" t="s">
        <v>823</v>
      </c>
      <c r="N1735" s="188"/>
      <c r="O1735" s="190"/>
    </row>
    <row r="1736" spans="1:15" s="174" customFormat="1">
      <c r="A1736" s="187" t="s">
        <v>5410</v>
      </c>
      <c r="B1736" s="188" t="s">
        <v>5411</v>
      </c>
      <c r="C1736" s="189"/>
      <c r="D1736" s="189"/>
      <c r="E1736" s="189">
        <v>1</v>
      </c>
      <c r="F1736" s="189"/>
      <c r="G1736" s="189"/>
      <c r="H1736" s="189"/>
      <c r="I1736" s="189"/>
      <c r="J1736" s="189"/>
      <c r="K1736" s="189">
        <f t="shared" si="26"/>
        <v>1</v>
      </c>
      <c r="L1736" s="188" t="s">
        <v>106</v>
      </c>
      <c r="M1736" s="188" t="s">
        <v>3099</v>
      </c>
      <c r="N1736" s="188"/>
      <c r="O1736" s="190"/>
    </row>
    <row r="1737" spans="1:15" s="174" customFormat="1">
      <c r="A1737" s="187" t="s">
        <v>5412</v>
      </c>
      <c r="B1737" s="188" t="s">
        <v>5413</v>
      </c>
      <c r="C1737" s="189"/>
      <c r="D1737" s="189"/>
      <c r="E1737" s="189"/>
      <c r="F1737" s="189">
        <v>1</v>
      </c>
      <c r="G1737" s="189"/>
      <c r="H1737" s="189"/>
      <c r="I1737" s="189"/>
      <c r="J1737" s="189"/>
      <c r="K1737" s="189">
        <f t="shared" ref="K1737:K1800" si="27">SUM(C1737:J1737)</f>
        <v>1</v>
      </c>
      <c r="L1737" s="188" t="s">
        <v>106</v>
      </c>
      <c r="M1737" s="188" t="s">
        <v>847</v>
      </c>
      <c r="N1737" s="188"/>
      <c r="O1737" s="190"/>
    </row>
    <row r="1738" spans="1:15" s="174" customFormat="1">
      <c r="A1738" s="187" t="s">
        <v>5414</v>
      </c>
      <c r="B1738" s="188" t="s">
        <v>5415</v>
      </c>
      <c r="C1738" s="189"/>
      <c r="D1738" s="189"/>
      <c r="E1738" s="189"/>
      <c r="F1738" s="189">
        <v>1</v>
      </c>
      <c r="G1738" s="189"/>
      <c r="H1738" s="189">
        <v>1</v>
      </c>
      <c r="I1738" s="189"/>
      <c r="J1738" s="189"/>
      <c r="K1738" s="189">
        <f t="shared" si="27"/>
        <v>2</v>
      </c>
      <c r="L1738" s="188" t="s">
        <v>106</v>
      </c>
      <c r="M1738" s="188" t="s">
        <v>1981</v>
      </c>
      <c r="N1738" s="188"/>
      <c r="O1738" s="190"/>
    </row>
    <row r="1739" spans="1:15" s="174" customFormat="1">
      <c r="A1739" s="187" t="s">
        <v>5416</v>
      </c>
      <c r="B1739" s="188" t="s">
        <v>5417</v>
      </c>
      <c r="C1739" s="189">
        <v>1</v>
      </c>
      <c r="D1739" s="189"/>
      <c r="E1739" s="189">
        <v>1</v>
      </c>
      <c r="F1739" s="189">
        <v>1</v>
      </c>
      <c r="G1739" s="189"/>
      <c r="H1739" s="189"/>
      <c r="I1739" s="189"/>
      <c r="J1739" s="189"/>
      <c r="K1739" s="189">
        <f t="shared" si="27"/>
        <v>3</v>
      </c>
      <c r="L1739" s="188" t="s">
        <v>106</v>
      </c>
      <c r="M1739" s="188" t="s">
        <v>816</v>
      </c>
      <c r="N1739" s="188"/>
      <c r="O1739" s="190"/>
    </row>
    <row r="1740" spans="1:15" s="174" customFormat="1">
      <c r="A1740" s="187" t="s">
        <v>5418</v>
      </c>
      <c r="B1740" s="188" t="s">
        <v>5419</v>
      </c>
      <c r="C1740" s="189"/>
      <c r="D1740" s="189">
        <v>1</v>
      </c>
      <c r="E1740" s="189"/>
      <c r="F1740" s="189">
        <v>1</v>
      </c>
      <c r="G1740" s="189"/>
      <c r="H1740" s="189"/>
      <c r="I1740" s="189"/>
      <c r="J1740" s="189"/>
      <c r="K1740" s="189">
        <f t="shared" si="27"/>
        <v>2</v>
      </c>
      <c r="L1740" s="188" t="s">
        <v>106</v>
      </c>
      <c r="M1740" s="188" t="s">
        <v>847</v>
      </c>
      <c r="N1740" s="188"/>
      <c r="O1740" s="190"/>
    </row>
    <row r="1741" spans="1:15" s="174" customFormat="1">
      <c r="A1741" s="187" t="s">
        <v>5420</v>
      </c>
      <c r="B1741" s="188" t="s">
        <v>5421</v>
      </c>
      <c r="C1741" s="189">
        <v>1</v>
      </c>
      <c r="D1741" s="189"/>
      <c r="E1741" s="189"/>
      <c r="F1741" s="189"/>
      <c r="G1741" s="189"/>
      <c r="H1741" s="189"/>
      <c r="I1741" s="189">
        <v>1</v>
      </c>
      <c r="J1741" s="189"/>
      <c r="K1741" s="189">
        <f t="shared" si="27"/>
        <v>2</v>
      </c>
      <c r="L1741" s="188" t="s">
        <v>3036</v>
      </c>
      <c r="M1741" s="188" t="s">
        <v>2337</v>
      </c>
      <c r="N1741" s="188"/>
      <c r="O1741" s="190"/>
    </row>
    <row r="1742" spans="1:15" s="174" customFormat="1">
      <c r="A1742" s="187" t="s">
        <v>5422</v>
      </c>
      <c r="B1742" s="188"/>
      <c r="C1742" s="189">
        <v>1</v>
      </c>
      <c r="D1742" s="189"/>
      <c r="E1742" s="189"/>
      <c r="F1742" s="189"/>
      <c r="G1742" s="189"/>
      <c r="H1742" s="189"/>
      <c r="I1742" s="189"/>
      <c r="J1742" s="189"/>
      <c r="K1742" s="189">
        <f t="shared" si="27"/>
        <v>1</v>
      </c>
      <c r="L1742" s="188" t="s">
        <v>3036</v>
      </c>
      <c r="M1742" s="188" t="s">
        <v>2217</v>
      </c>
      <c r="N1742" s="188"/>
      <c r="O1742" s="190"/>
    </row>
    <row r="1743" spans="1:15" s="174" customFormat="1">
      <c r="A1743" s="187" t="s">
        <v>5423</v>
      </c>
      <c r="B1743" s="188" t="s">
        <v>5424</v>
      </c>
      <c r="C1743" s="189">
        <v>1</v>
      </c>
      <c r="D1743" s="189"/>
      <c r="E1743" s="189"/>
      <c r="F1743" s="189"/>
      <c r="G1743" s="189"/>
      <c r="H1743" s="189"/>
      <c r="I1743" s="189"/>
      <c r="J1743" s="189"/>
      <c r="K1743" s="189">
        <f t="shared" si="27"/>
        <v>1</v>
      </c>
      <c r="L1743" s="188" t="s">
        <v>3036</v>
      </c>
      <c r="M1743" s="188" t="s">
        <v>847</v>
      </c>
      <c r="N1743" s="188"/>
      <c r="O1743" s="190"/>
    </row>
    <row r="1744" spans="1:15" s="174" customFormat="1">
      <c r="A1744" s="187" t="s">
        <v>5425</v>
      </c>
      <c r="B1744" s="188" t="s">
        <v>5426</v>
      </c>
      <c r="C1744" s="189">
        <v>1</v>
      </c>
      <c r="D1744" s="189"/>
      <c r="E1744" s="189"/>
      <c r="F1744" s="189"/>
      <c r="G1744" s="189"/>
      <c r="H1744" s="189"/>
      <c r="I1744" s="189"/>
      <c r="J1744" s="189"/>
      <c r="K1744" s="189">
        <f t="shared" si="27"/>
        <v>1</v>
      </c>
      <c r="L1744" s="188" t="s">
        <v>3036</v>
      </c>
      <c r="M1744" s="188" t="s">
        <v>847</v>
      </c>
      <c r="N1744" s="188"/>
      <c r="O1744" s="190"/>
    </row>
    <row r="1745" spans="1:15" s="174" customFormat="1">
      <c r="A1745" s="187" t="s">
        <v>5427</v>
      </c>
      <c r="B1745" s="188" t="s">
        <v>5428</v>
      </c>
      <c r="C1745" s="189">
        <v>1</v>
      </c>
      <c r="D1745" s="189"/>
      <c r="E1745" s="189"/>
      <c r="F1745" s="189"/>
      <c r="G1745" s="189"/>
      <c r="H1745" s="189"/>
      <c r="I1745" s="189"/>
      <c r="J1745" s="189"/>
      <c r="K1745" s="189">
        <f t="shared" si="27"/>
        <v>1</v>
      </c>
      <c r="L1745" s="188" t="s">
        <v>3036</v>
      </c>
      <c r="M1745" s="188" t="s">
        <v>847</v>
      </c>
      <c r="N1745" s="188"/>
      <c r="O1745" s="190"/>
    </row>
    <row r="1746" spans="1:15" s="174" customFormat="1">
      <c r="A1746" s="187" t="s">
        <v>5429</v>
      </c>
      <c r="B1746" s="188" t="s">
        <v>5430</v>
      </c>
      <c r="C1746" s="189">
        <v>1</v>
      </c>
      <c r="D1746" s="189"/>
      <c r="E1746" s="189"/>
      <c r="F1746" s="189"/>
      <c r="G1746" s="189"/>
      <c r="H1746" s="189"/>
      <c r="I1746" s="189"/>
      <c r="J1746" s="189"/>
      <c r="K1746" s="189">
        <f t="shared" si="27"/>
        <v>1</v>
      </c>
      <c r="L1746" s="188" t="s">
        <v>106</v>
      </c>
      <c r="M1746" s="188" t="s">
        <v>816</v>
      </c>
      <c r="N1746" s="188"/>
      <c r="O1746" s="190"/>
    </row>
    <row r="1747" spans="1:15" s="174" customFormat="1">
      <c r="A1747" s="187" t="s">
        <v>5431</v>
      </c>
      <c r="B1747" s="188" t="s">
        <v>5432</v>
      </c>
      <c r="C1747" s="189">
        <v>1</v>
      </c>
      <c r="D1747" s="189"/>
      <c r="E1747" s="189"/>
      <c r="F1747" s="189"/>
      <c r="G1747" s="189"/>
      <c r="H1747" s="189"/>
      <c r="I1747" s="189"/>
      <c r="J1747" s="189"/>
      <c r="K1747" s="189">
        <f t="shared" si="27"/>
        <v>1</v>
      </c>
      <c r="L1747" s="188" t="s">
        <v>106</v>
      </c>
      <c r="M1747" s="188" t="s">
        <v>816</v>
      </c>
      <c r="N1747" s="188"/>
      <c r="O1747" s="190"/>
    </row>
    <row r="1748" spans="1:15" s="174" customFormat="1">
      <c r="A1748" s="187" t="s">
        <v>5433</v>
      </c>
      <c r="B1748" s="188" t="s">
        <v>5434</v>
      </c>
      <c r="C1748" s="189"/>
      <c r="D1748" s="189"/>
      <c r="E1748" s="189">
        <v>1</v>
      </c>
      <c r="F1748" s="189"/>
      <c r="G1748" s="189"/>
      <c r="H1748" s="189"/>
      <c r="I1748" s="189"/>
      <c r="J1748" s="189"/>
      <c r="K1748" s="189">
        <f t="shared" si="27"/>
        <v>1</v>
      </c>
      <c r="L1748" s="188" t="s">
        <v>106</v>
      </c>
      <c r="M1748" s="188" t="s">
        <v>827</v>
      </c>
      <c r="N1748" s="188"/>
      <c r="O1748" s="190"/>
    </row>
    <row r="1749" spans="1:15" s="174" customFormat="1">
      <c r="A1749" s="187" t="s">
        <v>5435</v>
      </c>
      <c r="B1749" s="188" t="s">
        <v>5436</v>
      </c>
      <c r="C1749" s="189"/>
      <c r="D1749" s="189">
        <v>1</v>
      </c>
      <c r="E1749" s="189"/>
      <c r="F1749" s="189"/>
      <c r="G1749" s="189"/>
      <c r="H1749" s="189"/>
      <c r="I1749" s="189"/>
      <c r="J1749" s="189"/>
      <c r="K1749" s="189">
        <f t="shared" si="27"/>
        <v>1</v>
      </c>
      <c r="L1749" s="188" t="s">
        <v>256</v>
      </c>
      <c r="M1749" s="188" t="s">
        <v>816</v>
      </c>
      <c r="N1749" s="188"/>
      <c r="O1749" s="190"/>
    </row>
    <row r="1750" spans="1:15" s="174" customFormat="1">
      <c r="A1750" s="187" t="s">
        <v>5437</v>
      </c>
      <c r="B1750" s="188" t="s">
        <v>5438</v>
      </c>
      <c r="C1750" s="189"/>
      <c r="D1750" s="189"/>
      <c r="E1750" s="189">
        <v>1</v>
      </c>
      <c r="F1750" s="189"/>
      <c r="G1750" s="189"/>
      <c r="H1750" s="189"/>
      <c r="I1750" s="189"/>
      <c r="J1750" s="189"/>
      <c r="K1750" s="189">
        <f t="shared" si="27"/>
        <v>1</v>
      </c>
      <c r="L1750" s="188" t="s">
        <v>256</v>
      </c>
      <c r="M1750" s="188" t="s">
        <v>844</v>
      </c>
      <c r="N1750" s="188"/>
      <c r="O1750" s="190"/>
    </row>
    <row r="1751" spans="1:15" s="174" customFormat="1">
      <c r="A1751" s="187" t="s">
        <v>5439</v>
      </c>
      <c r="B1751" s="188" t="s">
        <v>5440</v>
      </c>
      <c r="C1751" s="189"/>
      <c r="D1751" s="189"/>
      <c r="E1751" s="189"/>
      <c r="F1751" s="189"/>
      <c r="G1751" s="189"/>
      <c r="H1751" s="189"/>
      <c r="I1751" s="189">
        <v>1</v>
      </c>
      <c r="J1751" s="189"/>
      <c r="K1751" s="189">
        <f t="shared" si="27"/>
        <v>1</v>
      </c>
      <c r="L1751" s="188" t="s">
        <v>256</v>
      </c>
      <c r="M1751" s="188" t="s">
        <v>3147</v>
      </c>
      <c r="N1751" s="188"/>
      <c r="O1751" s="190"/>
    </row>
    <row r="1752" spans="1:15" s="174" customFormat="1">
      <c r="A1752" s="187" t="s">
        <v>5441</v>
      </c>
      <c r="B1752" s="188" t="s">
        <v>5442</v>
      </c>
      <c r="C1752" s="189"/>
      <c r="D1752" s="189"/>
      <c r="E1752" s="189"/>
      <c r="F1752" s="189"/>
      <c r="G1752" s="189"/>
      <c r="H1752" s="189"/>
      <c r="I1752" s="189">
        <v>1</v>
      </c>
      <c r="J1752" s="189"/>
      <c r="K1752" s="189">
        <f t="shared" si="27"/>
        <v>1</v>
      </c>
      <c r="L1752" s="188" t="s">
        <v>256</v>
      </c>
      <c r="M1752" s="188" t="s">
        <v>844</v>
      </c>
      <c r="N1752" s="188"/>
      <c r="O1752" s="190"/>
    </row>
    <row r="1753" spans="1:15" s="174" customFormat="1">
      <c r="A1753" s="187" t="s">
        <v>5443</v>
      </c>
      <c r="B1753" s="188" t="s">
        <v>5444</v>
      </c>
      <c r="C1753" s="189"/>
      <c r="D1753" s="189"/>
      <c r="E1753" s="189">
        <v>1</v>
      </c>
      <c r="F1753" s="189"/>
      <c r="G1753" s="189"/>
      <c r="H1753" s="189"/>
      <c r="I1753" s="189"/>
      <c r="J1753" s="189"/>
      <c r="K1753" s="189">
        <f t="shared" si="27"/>
        <v>1</v>
      </c>
      <c r="L1753" s="188" t="s">
        <v>256</v>
      </c>
      <c r="M1753" s="188" t="s">
        <v>1264</v>
      </c>
      <c r="N1753" s="188"/>
      <c r="O1753" s="190"/>
    </row>
    <row r="1754" spans="1:15" s="174" customFormat="1">
      <c r="A1754" s="187" t="s">
        <v>5445</v>
      </c>
      <c r="B1754" s="188" t="s">
        <v>5446</v>
      </c>
      <c r="C1754" s="189"/>
      <c r="D1754" s="189"/>
      <c r="E1754" s="189">
        <v>1</v>
      </c>
      <c r="F1754" s="189"/>
      <c r="G1754" s="189"/>
      <c r="H1754" s="189"/>
      <c r="I1754" s="189"/>
      <c r="J1754" s="189"/>
      <c r="K1754" s="189">
        <f t="shared" si="27"/>
        <v>1</v>
      </c>
      <c r="L1754" s="188" t="s">
        <v>256</v>
      </c>
      <c r="M1754" s="188" t="s">
        <v>823</v>
      </c>
      <c r="N1754" s="188"/>
      <c r="O1754" s="190"/>
    </row>
    <row r="1755" spans="1:15" s="174" customFormat="1">
      <c r="A1755" s="187" t="s">
        <v>5447</v>
      </c>
      <c r="B1755" s="188" t="s">
        <v>5448</v>
      </c>
      <c r="C1755" s="189"/>
      <c r="D1755" s="189"/>
      <c r="E1755" s="189"/>
      <c r="F1755" s="189"/>
      <c r="G1755" s="189">
        <v>1</v>
      </c>
      <c r="H1755" s="189"/>
      <c r="I1755" s="189">
        <v>1</v>
      </c>
      <c r="J1755" s="189"/>
      <c r="K1755" s="189">
        <f t="shared" si="27"/>
        <v>2</v>
      </c>
      <c r="L1755" s="188" t="s">
        <v>256</v>
      </c>
      <c r="M1755" s="188" t="s">
        <v>861</v>
      </c>
      <c r="N1755" s="188"/>
      <c r="O1755" s="190"/>
    </row>
    <row r="1756" spans="1:15" s="174" customFormat="1">
      <c r="A1756" s="187" t="s">
        <v>5449</v>
      </c>
      <c r="B1756" s="188" t="s">
        <v>5450</v>
      </c>
      <c r="C1756" s="189"/>
      <c r="D1756" s="189"/>
      <c r="E1756" s="189"/>
      <c r="F1756" s="189"/>
      <c r="G1756" s="189"/>
      <c r="H1756" s="189"/>
      <c r="I1756" s="189">
        <v>1</v>
      </c>
      <c r="J1756" s="189"/>
      <c r="K1756" s="189">
        <f t="shared" si="27"/>
        <v>1</v>
      </c>
      <c r="L1756" s="188" t="s">
        <v>256</v>
      </c>
      <c r="M1756" s="188" t="s">
        <v>1981</v>
      </c>
      <c r="N1756" s="188"/>
      <c r="O1756" s="190"/>
    </row>
    <row r="1757" spans="1:15" s="174" customFormat="1">
      <c r="A1757" s="187" t="s">
        <v>5451</v>
      </c>
      <c r="B1757" s="188" t="s">
        <v>5452</v>
      </c>
      <c r="C1757" s="189"/>
      <c r="D1757" s="189"/>
      <c r="E1757" s="189">
        <v>1</v>
      </c>
      <c r="F1757" s="189"/>
      <c r="G1757" s="189">
        <v>1</v>
      </c>
      <c r="H1757" s="189"/>
      <c r="I1757" s="189"/>
      <c r="J1757" s="189"/>
      <c r="K1757" s="189">
        <f t="shared" si="27"/>
        <v>2</v>
      </c>
      <c r="L1757" s="188" t="s">
        <v>256</v>
      </c>
      <c r="M1757" s="188" t="s">
        <v>861</v>
      </c>
      <c r="N1757" s="188"/>
      <c r="O1757" s="190"/>
    </row>
    <row r="1758" spans="1:15" s="174" customFormat="1">
      <c r="A1758" s="187" t="s">
        <v>5453</v>
      </c>
      <c r="B1758" s="188" t="s">
        <v>5454</v>
      </c>
      <c r="C1758" s="189"/>
      <c r="D1758" s="189"/>
      <c r="E1758" s="189"/>
      <c r="F1758" s="189"/>
      <c r="G1758" s="189"/>
      <c r="H1758" s="189">
        <v>1</v>
      </c>
      <c r="I1758" s="189">
        <v>1</v>
      </c>
      <c r="J1758" s="189"/>
      <c r="K1758" s="189">
        <f t="shared" si="27"/>
        <v>2</v>
      </c>
      <c r="L1758" s="188" t="s">
        <v>256</v>
      </c>
      <c r="M1758" s="188" t="s">
        <v>823</v>
      </c>
      <c r="N1758" s="188"/>
      <c r="O1758" s="190"/>
    </row>
    <row r="1759" spans="1:15" s="174" customFormat="1">
      <c r="A1759" s="187" t="s">
        <v>5455</v>
      </c>
      <c r="B1759" s="188" t="s">
        <v>5456</v>
      </c>
      <c r="C1759" s="189">
        <v>1</v>
      </c>
      <c r="D1759" s="189"/>
      <c r="E1759" s="189"/>
      <c r="F1759" s="189"/>
      <c r="G1759" s="189"/>
      <c r="H1759" s="189"/>
      <c r="I1759" s="189">
        <v>1</v>
      </c>
      <c r="J1759" s="189"/>
      <c r="K1759" s="189">
        <f t="shared" si="27"/>
        <v>2</v>
      </c>
      <c r="L1759" s="188" t="s">
        <v>373</v>
      </c>
      <c r="M1759" s="188" t="s">
        <v>1182</v>
      </c>
      <c r="N1759" s="188"/>
      <c r="O1759" s="190"/>
    </row>
    <row r="1760" spans="1:15" s="174" customFormat="1">
      <c r="A1760" s="187" t="s">
        <v>5457</v>
      </c>
      <c r="B1760" s="188" t="s">
        <v>5458</v>
      </c>
      <c r="C1760" s="189"/>
      <c r="D1760" s="189"/>
      <c r="E1760" s="189"/>
      <c r="F1760" s="189"/>
      <c r="G1760" s="189"/>
      <c r="H1760" s="189"/>
      <c r="I1760" s="189">
        <v>1</v>
      </c>
      <c r="J1760" s="189"/>
      <c r="K1760" s="189">
        <f t="shared" si="27"/>
        <v>1</v>
      </c>
      <c r="L1760" s="188" t="s">
        <v>360</v>
      </c>
      <c r="M1760" s="188" t="s">
        <v>844</v>
      </c>
      <c r="N1760" s="188"/>
      <c r="O1760" s="190"/>
    </row>
    <row r="1761" spans="1:15" s="174" customFormat="1">
      <c r="A1761" s="187" t="s">
        <v>5459</v>
      </c>
      <c r="B1761" s="188" t="s">
        <v>5460</v>
      </c>
      <c r="C1761" s="189"/>
      <c r="D1761" s="189"/>
      <c r="E1761" s="189"/>
      <c r="F1761" s="189"/>
      <c r="G1761" s="189"/>
      <c r="H1761" s="189"/>
      <c r="I1761" s="189">
        <v>1</v>
      </c>
      <c r="J1761" s="189"/>
      <c r="K1761" s="189">
        <f t="shared" si="27"/>
        <v>1</v>
      </c>
      <c r="L1761" s="188" t="s">
        <v>5461</v>
      </c>
      <c r="M1761" s="188" t="s">
        <v>844</v>
      </c>
      <c r="N1761" s="188"/>
      <c r="O1761" s="190"/>
    </row>
    <row r="1762" spans="1:15" s="174" customFormat="1">
      <c r="A1762" s="187" t="s">
        <v>5462</v>
      </c>
      <c r="B1762" s="188" t="s">
        <v>5463</v>
      </c>
      <c r="C1762" s="189"/>
      <c r="D1762" s="189"/>
      <c r="E1762" s="189">
        <v>1</v>
      </c>
      <c r="F1762" s="189"/>
      <c r="G1762" s="189"/>
      <c r="H1762" s="189"/>
      <c r="I1762" s="189"/>
      <c r="J1762" s="189"/>
      <c r="K1762" s="189">
        <f t="shared" si="27"/>
        <v>1</v>
      </c>
      <c r="L1762" s="188" t="s">
        <v>5461</v>
      </c>
      <c r="M1762" s="188" t="s">
        <v>1189</v>
      </c>
      <c r="N1762" s="188"/>
      <c r="O1762" s="190"/>
    </row>
    <row r="1763" spans="1:15" s="174" customFormat="1">
      <c r="A1763" s="187" t="s">
        <v>5464</v>
      </c>
      <c r="B1763" s="188" t="s">
        <v>5465</v>
      </c>
      <c r="C1763" s="189"/>
      <c r="D1763" s="189"/>
      <c r="E1763" s="189"/>
      <c r="F1763" s="189"/>
      <c r="G1763" s="189"/>
      <c r="H1763" s="189"/>
      <c r="I1763" s="189">
        <v>1</v>
      </c>
      <c r="J1763" s="189"/>
      <c r="K1763" s="189">
        <f t="shared" si="27"/>
        <v>1</v>
      </c>
      <c r="L1763" s="188" t="s">
        <v>5461</v>
      </c>
      <c r="M1763" s="188" t="s">
        <v>861</v>
      </c>
      <c r="N1763" s="188"/>
      <c r="O1763" s="190"/>
    </row>
    <row r="1764" spans="1:15" s="174" customFormat="1">
      <c r="A1764" s="187" t="s">
        <v>5466</v>
      </c>
      <c r="B1764" s="188" t="s">
        <v>5467</v>
      </c>
      <c r="C1764" s="189"/>
      <c r="D1764" s="189"/>
      <c r="E1764" s="189">
        <v>1</v>
      </c>
      <c r="F1764" s="189"/>
      <c r="G1764" s="189"/>
      <c r="H1764" s="189"/>
      <c r="I1764" s="189">
        <v>1</v>
      </c>
      <c r="J1764" s="189"/>
      <c r="K1764" s="189">
        <f t="shared" si="27"/>
        <v>2</v>
      </c>
      <c r="L1764" s="188" t="s">
        <v>5461</v>
      </c>
      <c r="M1764" s="188" t="s">
        <v>1981</v>
      </c>
      <c r="N1764" s="188"/>
      <c r="O1764" s="190"/>
    </row>
    <row r="1765" spans="1:15" s="174" customFormat="1">
      <c r="A1765" s="187" t="s">
        <v>5468</v>
      </c>
      <c r="B1765" s="188" t="s">
        <v>5469</v>
      </c>
      <c r="C1765" s="189"/>
      <c r="D1765" s="189"/>
      <c r="E1765" s="189">
        <v>1</v>
      </c>
      <c r="F1765" s="189"/>
      <c r="G1765" s="189"/>
      <c r="H1765" s="189"/>
      <c r="I1765" s="189"/>
      <c r="J1765" s="189"/>
      <c r="K1765" s="189">
        <f t="shared" si="27"/>
        <v>1</v>
      </c>
      <c r="L1765" s="188" t="s">
        <v>5461</v>
      </c>
      <c r="M1765" s="188" t="s">
        <v>1113</v>
      </c>
      <c r="N1765" s="188"/>
      <c r="O1765" s="190"/>
    </row>
    <row r="1766" spans="1:15" s="174" customFormat="1">
      <c r="A1766" s="187" t="s">
        <v>5470</v>
      </c>
      <c r="B1766" s="188" t="s">
        <v>5471</v>
      </c>
      <c r="C1766" s="189"/>
      <c r="D1766" s="189"/>
      <c r="E1766" s="189">
        <v>1</v>
      </c>
      <c r="F1766" s="189"/>
      <c r="G1766" s="189"/>
      <c r="H1766" s="189"/>
      <c r="I1766" s="189"/>
      <c r="J1766" s="189"/>
      <c r="K1766" s="189">
        <f t="shared" si="27"/>
        <v>1</v>
      </c>
      <c r="L1766" s="188" t="s">
        <v>5461</v>
      </c>
      <c r="M1766" s="188" t="s">
        <v>1568</v>
      </c>
      <c r="N1766" s="188"/>
      <c r="O1766" s="190"/>
    </row>
    <row r="1767" spans="1:15" s="174" customFormat="1">
      <c r="A1767" s="187" t="s">
        <v>5472</v>
      </c>
      <c r="B1767" s="188" t="s">
        <v>5473</v>
      </c>
      <c r="C1767" s="189">
        <v>1</v>
      </c>
      <c r="D1767" s="189"/>
      <c r="E1767" s="189"/>
      <c r="F1767" s="189"/>
      <c r="G1767" s="189"/>
      <c r="H1767" s="189"/>
      <c r="I1767" s="189"/>
      <c r="J1767" s="189">
        <v>1</v>
      </c>
      <c r="K1767" s="189">
        <f t="shared" si="27"/>
        <v>2</v>
      </c>
      <c r="L1767" s="188" t="s">
        <v>5461</v>
      </c>
      <c r="M1767" s="188" t="s">
        <v>823</v>
      </c>
      <c r="N1767" s="188"/>
      <c r="O1767" s="190"/>
    </row>
    <row r="1768" spans="1:15" s="174" customFormat="1">
      <c r="A1768" s="187" t="s">
        <v>5474</v>
      </c>
      <c r="B1768" s="188" t="s">
        <v>5475</v>
      </c>
      <c r="C1768" s="189">
        <v>1</v>
      </c>
      <c r="D1768" s="189"/>
      <c r="E1768" s="189"/>
      <c r="F1768" s="189"/>
      <c r="G1768" s="189"/>
      <c r="H1768" s="189"/>
      <c r="I1768" s="189"/>
      <c r="J1768" s="189"/>
      <c r="K1768" s="189">
        <f t="shared" si="27"/>
        <v>1</v>
      </c>
      <c r="L1768" s="188" t="s">
        <v>5461</v>
      </c>
      <c r="M1768" s="188" t="s">
        <v>847</v>
      </c>
      <c r="N1768" s="188"/>
      <c r="O1768" s="190"/>
    </row>
    <row r="1769" spans="1:15" s="174" customFormat="1">
      <c r="A1769" s="187" t="s">
        <v>5476</v>
      </c>
      <c r="B1769" s="188" t="s">
        <v>5477</v>
      </c>
      <c r="C1769" s="189">
        <v>1</v>
      </c>
      <c r="D1769" s="189"/>
      <c r="E1769" s="189"/>
      <c r="F1769" s="189"/>
      <c r="G1769" s="189"/>
      <c r="H1769" s="189"/>
      <c r="I1769" s="189"/>
      <c r="J1769" s="189"/>
      <c r="K1769" s="189">
        <f t="shared" si="27"/>
        <v>1</v>
      </c>
      <c r="L1769" s="188" t="s">
        <v>5461</v>
      </c>
      <c r="M1769" s="188" t="s">
        <v>816</v>
      </c>
      <c r="N1769" s="188"/>
      <c r="O1769" s="190"/>
    </row>
    <row r="1770" spans="1:15" s="174" customFormat="1">
      <c r="A1770" s="187" t="s">
        <v>5478</v>
      </c>
      <c r="B1770" s="188" t="s">
        <v>5479</v>
      </c>
      <c r="C1770" s="189">
        <v>1</v>
      </c>
      <c r="D1770" s="189"/>
      <c r="E1770" s="189"/>
      <c r="F1770" s="189"/>
      <c r="G1770" s="189"/>
      <c r="H1770" s="189"/>
      <c r="I1770" s="189"/>
      <c r="J1770" s="189"/>
      <c r="K1770" s="189">
        <f t="shared" si="27"/>
        <v>1</v>
      </c>
      <c r="L1770" s="188" t="s">
        <v>5461</v>
      </c>
      <c r="M1770" s="188" t="s">
        <v>847</v>
      </c>
      <c r="N1770" s="188"/>
      <c r="O1770" s="190"/>
    </row>
    <row r="1771" spans="1:15" s="174" customFormat="1">
      <c r="A1771" s="187" t="s">
        <v>5480</v>
      </c>
      <c r="B1771" s="188" t="s">
        <v>5481</v>
      </c>
      <c r="C1771" s="189"/>
      <c r="D1771" s="189"/>
      <c r="E1771" s="189">
        <v>1</v>
      </c>
      <c r="F1771" s="189"/>
      <c r="G1771" s="189"/>
      <c r="H1771" s="189"/>
      <c r="I1771" s="189"/>
      <c r="J1771" s="189"/>
      <c r="K1771" s="189">
        <f t="shared" si="27"/>
        <v>1</v>
      </c>
      <c r="L1771" s="188" t="s">
        <v>5461</v>
      </c>
      <c r="M1771" s="188" t="s">
        <v>861</v>
      </c>
      <c r="N1771" s="188"/>
      <c r="O1771" s="190"/>
    </row>
    <row r="1772" spans="1:15" s="174" customFormat="1">
      <c r="A1772" s="187" t="s">
        <v>5482</v>
      </c>
      <c r="B1772" s="188" t="s">
        <v>5483</v>
      </c>
      <c r="C1772" s="189"/>
      <c r="D1772" s="189">
        <v>1</v>
      </c>
      <c r="E1772" s="189"/>
      <c r="F1772" s="189"/>
      <c r="G1772" s="189"/>
      <c r="H1772" s="189"/>
      <c r="I1772" s="189"/>
      <c r="J1772" s="189"/>
      <c r="K1772" s="189">
        <f t="shared" si="27"/>
        <v>1</v>
      </c>
      <c r="L1772" s="188" t="s">
        <v>3595</v>
      </c>
      <c r="M1772" s="188" t="s">
        <v>823</v>
      </c>
      <c r="N1772" s="188"/>
      <c r="O1772" s="190"/>
    </row>
    <row r="1773" spans="1:15" s="174" customFormat="1">
      <c r="A1773" s="187" t="s">
        <v>5484</v>
      </c>
      <c r="B1773" s="188" t="s">
        <v>5485</v>
      </c>
      <c r="C1773" s="189">
        <v>1</v>
      </c>
      <c r="D1773" s="189">
        <v>1</v>
      </c>
      <c r="E1773" s="189"/>
      <c r="F1773" s="189"/>
      <c r="G1773" s="189"/>
      <c r="H1773" s="189"/>
      <c r="I1773" s="189"/>
      <c r="J1773" s="189"/>
      <c r="K1773" s="189">
        <f t="shared" si="27"/>
        <v>2</v>
      </c>
      <c r="L1773" s="188" t="s">
        <v>3595</v>
      </c>
      <c r="M1773" s="188" t="s">
        <v>847</v>
      </c>
      <c r="N1773" s="188"/>
      <c r="O1773" s="190"/>
    </row>
    <row r="1774" spans="1:15" s="174" customFormat="1">
      <c r="A1774" s="187" t="s">
        <v>5486</v>
      </c>
      <c r="B1774" s="188" t="s">
        <v>5487</v>
      </c>
      <c r="C1774" s="189">
        <v>1</v>
      </c>
      <c r="D1774" s="189"/>
      <c r="E1774" s="189"/>
      <c r="F1774" s="189"/>
      <c r="G1774" s="189"/>
      <c r="H1774" s="189">
        <v>1</v>
      </c>
      <c r="I1774" s="189"/>
      <c r="J1774" s="189"/>
      <c r="K1774" s="189">
        <f t="shared" si="27"/>
        <v>2</v>
      </c>
      <c r="L1774" s="188" t="s">
        <v>136</v>
      </c>
      <c r="M1774" s="188" t="s">
        <v>847</v>
      </c>
      <c r="N1774" s="188"/>
      <c r="O1774" s="190"/>
    </row>
    <row r="1775" spans="1:15" s="174" customFormat="1">
      <c r="A1775" s="187" t="s">
        <v>5488</v>
      </c>
      <c r="B1775" s="188" t="s">
        <v>5489</v>
      </c>
      <c r="C1775" s="189"/>
      <c r="D1775" s="189">
        <v>1</v>
      </c>
      <c r="E1775" s="189">
        <v>1</v>
      </c>
      <c r="F1775" s="189"/>
      <c r="G1775" s="189"/>
      <c r="H1775" s="189"/>
      <c r="I1775" s="189"/>
      <c r="J1775" s="189"/>
      <c r="K1775" s="189">
        <f t="shared" si="27"/>
        <v>2</v>
      </c>
      <c r="L1775" s="188" t="s">
        <v>136</v>
      </c>
      <c r="M1775" s="188" t="s">
        <v>847</v>
      </c>
      <c r="N1775" s="188"/>
      <c r="O1775" s="190"/>
    </row>
    <row r="1776" spans="1:15" s="174" customFormat="1">
      <c r="A1776" s="187" t="s">
        <v>5490</v>
      </c>
      <c r="B1776" s="188" t="s">
        <v>5491</v>
      </c>
      <c r="C1776" s="189"/>
      <c r="D1776" s="189"/>
      <c r="E1776" s="189"/>
      <c r="F1776" s="189"/>
      <c r="G1776" s="189"/>
      <c r="H1776" s="189"/>
      <c r="I1776" s="189"/>
      <c r="J1776" s="189">
        <v>1</v>
      </c>
      <c r="K1776" s="189">
        <f t="shared" si="27"/>
        <v>1</v>
      </c>
      <c r="L1776" s="188" t="s">
        <v>136</v>
      </c>
      <c r="M1776" s="188" t="s">
        <v>885</v>
      </c>
      <c r="N1776" s="188" t="s">
        <v>903</v>
      </c>
      <c r="O1776" s="190"/>
    </row>
    <row r="1777" spans="1:15" s="174" customFormat="1">
      <c r="A1777" s="187" t="s">
        <v>5492</v>
      </c>
      <c r="B1777" s="188" t="s">
        <v>5493</v>
      </c>
      <c r="C1777" s="189">
        <v>1</v>
      </c>
      <c r="D1777" s="189"/>
      <c r="E1777" s="189"/>
      <c r="F1777" s="189"/>
      <c r="G1777" s="189"/>
      <c r="H1777" s="189"/>
      <c r="I1777" s="189">
        <v>1</v>
      </c>
      <c r="J1777" s="189"/>
      <c r="K1777" s="189">
        <f t="shared" si="27"/>
        <v>2</v>
      </c>
      <c r="L1777" s="188" t="s">
        <v>281</v>
      </c>
      <c r="M1777" s="188" t="s">
        <v>3907</v>
      </c>
      <c r="N1777" s="188"/>
      <c r="O1777" s="190"/>
    </row>
    <row r="1778" spans="1:15" s="174" customFormat="1">
      <c r="A1778" s="187" t="s">
        <v>5494</v>
      </c>
      <c r="B1778" s="188" t="s">
        <v>5495</v>
      </c>
      <c r="C1778" s="189"/>
      <c r="D1778" s="189"/>
      <c r="E1778" s="189">
        <v>1</v>
      </c>
      <c r="F1778" s="189"/>
      <c r="G1778" s="189"/>
      <c r="H1778" s="189"/>
      <c r="I1778" s="189">
        <v>1</v>
      </c>
      <c r="J1778" s="189"/>
      <c r="K1778" s="189">
        <f t="shared" si="27"/>
        <v>2</v>
      </c>
      <c r="L1778" s="188" t="s">
        <v>550</v>
      </c>
      <c r="M1778" s="188" t="s">
        <v>844</v>
      </c>
      <c r="N1778" s="188"/>
      <c r="O1778" s="190"/>
    </row>
    <row r="1779" spans="1:15" s="174" customFormat="1">
      <c r="A1779" s="187" t="s">
        <v>5496</v>
      </c>
      <c r="B1779" s="188" t="s">
        <v>5497</v>
      </c>
      <c r="C1779" s="189"/>
      <c r="D1779" s="189"/>
      <c r="E1779" s="189">
        <v>1</v>
      </c>
      <c r="F1779" s="189"/>
      <c r="G1779" s="189"/>
      <c r="H1779" s="189"/>
      <c r="I1779" s="189">
        <v>1</v>
      </c>
      <c r="J1779" s="189"/>
      <c r="K1779" s="189">
        <f t="shared" si="27"/>
        <v>2</v>
      </c>
      <c r="L1779" s="188" t="s">
        <v>281</v>
      </c>
      <c r="M1779" s="188" t="s">
        <v>820</v>
      </c>
      <c r="N1779" s="188"/>
      <c r="O1779" s="190"/>
    </row>
    <row r="1780" spans="1:15" s="174" customFormat="1">
      <c r="A1780" s="187" t="s">
        <v>5498</v>
      </c>
      <c r="B1780" s="188" t="s">
        <v>5499</v>
      </c>
      <c r="C1780" s="189"/>
      <c r="D1780" s="189">
        <v>1</v>
      </c>
      <c r="E1780" s="189"/>
      <c r="F1780" s="189">
        <v>1</v>
      </c>
      <c r="G1780" s="189"/>
      <c r="H1780" s="189"/>
      <c r="I1780" s="189"/>
      <c r="J1780" s="189"/>
      <c r="K1780" s="189">
        <f t="shared" si="27"/>
        <v>2</v>
      </c>
      <c r="L1780" s="188" t="s">
        <v>281</v>
      </c>
      <c r="M1780" s="188" t="s">
        <v>816</v>
      </c>
      <c r="N1780" s="188"/>
      <c r="O1780" s="190"/>
    </row>
    <row r="1781" spans="1:15" s="174" customFormat="1">
      <c r="A1781" s="187" t="s">
        <v>5500</v>
      </c>
      <c r="B1781" s="188" t="s">
        <v>5501</v>
      </c>
      <c r="C1781" s="189"/>
      <c r="D1781" s="189"/>
      <c r="E1781" s="189">
        <v>1</v>
      </c>
      <c r="F1781" s="189"/>
      <c r="G1781" s="189"/>
      <c r="H1781" s="189"/>
      <c r="I1781" s="189"/>
      <c r="J1781" s="189"/>
      <c r="K1781" s="189">
        <f t="shared" si="27"/>
        <v>1</v>
      </c>
      <c r="L1781" s="188" t="s">
        <v>281</v>
      </c>
      <c r="M1781" s="188" t="s">
        <v>2337</v>
      </c>
      <c r="N1781" s="188"/>
      <c r="O1781" s="190"/>
    </row>
    <row r="1782" spans="1:15" s="174" customFormat="1">
      <c r="A1782" s="187" t="s">
        <v>5502</v>
      </c>
      <c r="B1782" s="188" t="s">
        <v>5503</v>
      </c>
      <c r="C1782" s="189"/>
      <c r="D1782" s="189"/>
      <c r="E1782" s="189">
        <v>1</v>
      </c>
      <c r="F1782" s="189"/>
      <c r="G1782" s="189"/>
      <c r="H1782" s="189"/>
      <c r="I1782" s="189"/>
      <c r="J1782" s="189"/>
      <c r="K1782" s="189">
        <f t="shared" si="27"/>
        <v>1</v>
      </c>
      <c r="L1782" s="188" t="s">
        <v>281</v>
      </c>
      <c r="M1782" s="188" t="s">
        <v>885</v>
      </c>
      <c r="N1782" s="188"/>
      <c r="O1782" s="190"/>
    </row>
    <row r="1783" spans="1:15" s="174" customFormat="1">
      <c r="A1783" s="187" t="s">
        <v>5504</v>
      </c>
      <c r="B1783" s="188" t="s">
        <v>5505</v>
      </c>
      <c r="C1783" s="189">
        <v>1</v>
      </c>
      <c r="D1783" s="189"/>
      <c r="E1783" s="189"/>
      <c r="F1783" s="189"/>
      <c r="G1783" s="189"/>
      <c r="H1783" s="189"/>
      <c r="I1783" s="189">
        <v>1</v>
      </c>
      <c r="J1783" s="189"/>
      <c r="K1783" s="189">
        <f t="shared" si="27"/>
        <v>2</v>
      </c>
      <c r="L1783" s="188" t="s">
        <v>342</v>
      </c>
      <c r="M1783" s="188" t="s">
        <v>2676</v>
      </c>
      <c r="N1783" s="188"/>
      <c r="O1783" s="190"/>
    </row>
    <row r="1784" spans="1:15" s="174" customFormat="1">
      <c r="A1784" s="187" t="s">
        <v>5506</v>
      </c>
      <c r="B1784" s="188" t="s">
        <v>5507</v>
      </c>
      <c r="C1784" s="189">
        <v>1</v>
      </c>
      <c r="D1784" s="189"/>
      <c r="E1784" s="189"/>
      <c r="F1784" s="189"/>
      <c r="G1784" s="189"/>
      <c r="H1784" s="189"/>
      <c r="I1784" s="189"/>
      <c r="J1784" s="189"/>
      <c r="K1784" s="189">
        <f t="shared" si="27"/>
        <v>1</v>
      </c>
      <c r="L1784" s="188" t="s">
        <v>98</v>
      </c>
      <c r="M1784" s="188" t="s">
        <v>847</v>
      </c>
      <c r="N1784" s="188"/>
      <c r="O1784" s="190"/>
    </row>
    <row r="1785" spans="1:15" s="174" customFormat="1">
      <c r="A1785" s="187" t="s">
        <v>5508</v>
      </c>
      <c r="B1785" s="188" t="s">
        <v>5509</v>
      </c>
      <c r="C1785" s="189"/>
      <c r="D1785" s="189"/>
      <c r="E1785" s="189"/>
      <c r="F1785" s="189"/>
      <c r="G1785" s="189"/>
      <c r="H1785" s="189"/>
      <c r="I1785" s="189">
        <v>1</v>
      </c>
      <c r="J1785" s="189"/>
      <c r="K1785" s="189">
        <f t="shared" si="27"/>
        <v>1</v>
      </c>
      <c r="L1785" s="188" t="s">
        <v>4513</v>
      </c>
      <c r="M1785" s="188" t="s">
        <v>844</v>
      </c>
      <c r="N1785" s="188"/>
      <c r="O1785" s="190"/>
    </row>
    <row r="1786" spans="1:15" s="174" customFormat="1">
      <c r="A1786" s="187" t="s">
        <v>5510</v>
      </c>
      <c r="B1786" s="188" t="s">
        <v>5511</v>
      </c>
      <c r="C1786" s="189"/>
      <c r="D1786" s="189"/>
      <c r="E1786" s="189"/>
      <c r="F1786" s="189"/>
      <c r="G1786" s="189"/>
      <c r="H1786" s="189"/>
      <c r="I1786" s="189">
        <v>1</v>
      </c>
      <c r="J1786" s="189"/>
      <c r="K1786" s="189">
        <f t="shared" si="27"/>
        <v>1</v>
      </c>
      <c r="L1786" s="188" t="s">
        <v>4513</v>
      </c>
      <c r="M1786" s="188" t="s">
        <v>2688</v>
      </c>
      <c r="N1786" s="188"/>
      <c r="O1786" s="190"/>
    </row>
    <row r="1787" spans="1:15" s="174" customFormat="1">
      <c r="A1787" s="187" t="s">
        <v>5512</v>
      </c>
      <c r="B1787" s="188" t="s">
        <v>5513</v>
      </c>
      <c r="C1787" s="189">
        <v>1</v>
      </c>
      <c r="D1787" s="189"/>
      <c r="E1787" s="189"/>
      <c r="F1787" s="189"/>
      <c r="G1787" s="189"/>
      <c r="H1787" s="189"/>
      <c r="I1787" s="189">
        <v>1</v>
      </c>
      <c r="J1787" s="189"/>
      <c r="K1787" s="189">
        <f t="shared" si="27"/>
        <v>2</v>
      </c>
      <c r="L1787" s="188" t="s">
        <v>4513</v>
      </c>
      <c r="M1787" s="188" t="s">
        <v>844</v>
      </c>
      <c r="N1787" s="188"/>
      <c r="O1787" s="190"/>
    </row>
    <row r="1788" spans="1:15" s="174" customFormat="1">
      <c r="A1788" s="187" t="s">
        <v>5514</v>
      </c>
      <c r="B1788" s="188" t="s">
        <v>5515</v>
      </c>
      <c r="C1788" s="189">
        <v>1</v>
      </c>
      <c r="D1788" s="189"/>
      <c r="E1788" s="189"/>
      <c r="F1788" s="189"/>
      <c r="G1788" s="189"/>
      <c r="H1788" s="189"/>
      <c r="I1788" s="189"/>
      <c r="J1788" s="189"/>
      <c r="K1788" s="189">
        <f t="shared" si="27"/>
        <v>1</v>
      </c>
      <c r="L1788" s="188" t="s">
        <v>4513</v>
      </c>
      <c r="M1788" s="188" t="s">
        <v>847</v>
      </c>
      <c r="N1788" s="188"/>
      <c r="O1788" s="190"/>
    </row>
    <row r="1789" spans="1:15" s="174" customFormat="1">
      <c r="A1789" s="187" t="s">
        <v>5516</v>
      </c>
      <c r="B1789" s="188" t="s">
        <v>5517</v>
      </c>
      <c r="C1789" s="189">
        <v>1</v>
      </c>
      <c r="D1789" s="189"/>
      <c r="E1789" s="189"/>
      <c r="F1789" s="189"/>
      <c r="G1789" s="189"/>
      <c r="H1789" s="189"/>
      <c r="I1789" s="189"/>
      <c r="J1789" s="189"/>
      <c r="K1789" s="189">
        <f t="shared" si="27"/>
        <v>1</v>
      </c>
      <c r="L1789" s="188" t="s">
        <v>617</v>
      </c>
      <c r="M1789" s="188" t="s">
        <v>847</v>
      </c>
      <c r="N1789" s="188"/>
      <c r="O1789" s="190"/>
    </row>
    <row r="1790" spans="1:15" s="174" customFormat="1">
      <c r="A1790" s="187" t="s">
        <v>5518</v>
      </c>
      <c r="B1790" s="188" t="s">
        <v>5519</v>
      </c>
      <c r="C1790" s="189"/>
      <c r="D1790" s="189"/>
      <c r="E1790" s="189"/>
      <c r="F1790" s="189"/>
      <c r="G1790" s="189">
        <v>1</v>
      </c>
      <c r="H1790" s="189"/>
      <c r="I1790" s="189"/>
      <c r="J1790" s="189"/>
      <c r="K1790" s="189">
        <f t="shared" si="27"/>
        <v>1</v>
      </c>
      <c r="L1790" s="188" t="s">
        <v>617</v>
      </c>
      <c r="M1790" s="188" t="s">
        <v>847</v>
      </c>
      <c r="N1790" s="188"/>
      <c r="O1790" s="190"/>
    </row>
    <row r="1791" spans="1:15" s="174" customFormat="1">
      <c r="A1791" s="187" t="s">
        <v>5520</v>
      </c>
      <c r="B1791" s="188" t="s">
        <v>5521</v>
      </c>
      <c r="C1791" s="189"/>
      <c r="D1791" s="189"/>
      <c r="E1791" s="189"/>
      <c r="F1791" s="189"/>
      <c r="G1791" s="189"/>
      <c r="H1791" s="189"/>
      <c r="I1791" s="189">
        <v>1</v>
      </c>
      <c r="J1791" s="189"/>
      <c r="K1791" s="189">
        <f t="shared" si="27"/>
        <v>1</v>
      </c>
      <c r="L1791" s="188" t="s">
        <v>5522</v>
      </c>
      <c r="M1791" s="188" t="s">
        <v>827</v>
      </c>
      <c r="N1791" s="188"/>
      <c r="O1791" s="190"/>
    </row>
    <row r="1792" spans="1:15" s="174" customFormat="1">
      <c r="A1792" s="187" t="s">
        <v>5523</v>
      </c>
      <c r="B1792" s="188" t="s">
        <v>5524</v>
      </c>
      <c r="C1792" s="189"/>
      <c r="D1792" s="189"/>
      <c r="E1792" s="189">
        <v>1</v>
      </c>
      <c r="F1792" s="189"/>
      <c r="G1792" s="189"/>
      <c r="H1792" s="189"/>
      <c r="I1792" s="189">
        <v>1</v>
      </c>
      <c r="J1792" s="189"/>
      <c r="K1792" s="189">
        <f t="shared" si="27"/>
        <v>2</v>
      </c>
      <c r="L1792" s="188" t="s">
        <v>5522</v>
      </c>
      <c r="M1792" s="188" t="s">
        <v>844</v>
      </c>
      <c r="N1792" s="188"/>
      <c r="O1792" s="190"/>
    </row>
    <row r="1793" spans="1:15" s="174" customFormat="1">
      <c r="A1793" s="187" t="s">
        <v>5525</v>
      </c>
      <c r="B1793" s="188" t="s">
        <v>5526</v>
      </c>
      <c r="C1793" s="189"/>
      <c r="D1793" s="189"/>
      <c r="E1793" s="189">
        <v>1</v>
      </c>
      <c r="F1793" s="189"/>
      <c r="G1793" s="189"/>
      <c r="H1793" s="189"/>
      <c r="I1793" s="189"/>
      <c r="J1793" s="189"/>
      <c r="K1793" s="189">
        <f t="shared" si="27"/>
        <v>1</v>
      </c>
      <c r="L1793" s="188" t="s">
        <v>5522</v>
      </c>
      <c r="M1793" s="188" t="s">
        <v>844</v>
      </c>
      <c r="N1793" s="188"/>
      <c r="O1793" s="190"/>
    </row>
    <row r="1794" spans="1:15" s="174" customFormat="1">
      <c r="A1794" s="187" t="s">
        <v>5527</v>
      </c>
      <c r="B1794" s="188" t="s">
        <v>5528</v>
      </c>
      <c r="C1794" s="189"/>
      <c r="D1794" s="189"/>
      <c r="E1794" s="189"/>
      <c r="F1794" s="189"/>
      <c r="G1794" s="189"/>
      <c r="H1794" s="189"/>
      <c r="I1794" s="189">
        <v>1</v>
      </c>
      <c r="J1794" s="189"/>
      <c r="K1794" s="189">
        <f t="shared" si="27"/>
        <v>1</v>
      </c>
      <c r="L1794" s="188" t="s">
        <v>5522</v>
      </c>
      <c r="M1794" s="188" t="s">
        <v>1113</v>
      </c>
      <c r="N1794" s="188"/>
      <c r="O1794" s="190"/>
    </row>
    <row r="1795" spans="1:15" s="174" customFormat="1">
      <c r="A1795" s="187" t="s">
        <v>5529</v>
      </c>
      <c r="B1795" s="188" t="s">
        <v>5530</v>
      </c>
      <c r="C1795" s="189"/>
      <c r="D1795" s="189"/>
      <c r="E1795" s="189">
        <v>1</v>
      </c>
      <c r="F1795" s="189"/>
      <c r="G1795" s="189"/>
      <c r="H1795" s="189"/>
      <c r="I1795" s="189"/>
      <c r="J1795" s="189"/>
      <c r="K1795" s="189">
        <f t="shared" si="27"/>
        <v>1</v>
      </c>
      <c r="L1795" s="188" t="s">
        <v>5522</v>
      </c>
      <c r="M1795" s="188" t="s">
        <v>1950</v>
      </c>
      <c r="N1795" s="188"/>
      <c r="O1795" s="190"/>
    </row>
    <row r="1796" spans="1:15" s="174" customFormat="1">
      <c r="A1796" s="187" t="s">
        <v>5531</v>
      </c>
      <c r="B1796" s="188" t="s">
        <v>5532</v>
      </c>
      <c r="C1796" s="189"/>
      <c r="D1796" s="189"/>
      <c r="E1796" s="189"/>
      <c r="F1796" s="189"/>
      <c r="G1796" s="189"/>
      <c r="H1796" s="189"/>
      <c r="I1796" s="189">
        <v>1</v>
      </c>
      <c r="J1796" s="189"/>
      <c r="K1796" s="189">
        <f t="shared" si="27"/>
        <v>1</v>
      </c>
      <c r="L1796" s="188" t="s">
        <v>5522</v>
      </c>
      <c r="M1796" s="188" t="s">
        <v>844</v>
      </c>
      <c r="N1796" s="188"/>
      <c r="O1796" s="190"/>
    </row>
    <row r="1797" spans="1:15" s="174" customFormat="1">
      <c r="A1797" s="187" t="s">
        <v>5533</v>
      </c>
      <c r="B1797" s="188" t="s">
        <v>5534</v>
      </c>
      <c r="C1797" s="189"/>
      <c r="D1797" s="189"/>
      <c r="E1797" s="189"/>
      <c r="F1797" s="189"/>
      <c r="G1797" s="189"/>
      <c r="H1797" s="189"/>
      <c r="I1797" s="189">
        <v>1</v>
      </c>
      <c r="J1797" s="189"/>
      <c r="K1797" s="189">
        <f t="shared" si="27"/>
        <v>1</v>
      </c>
      <c r="L1797" s="188" t="s">
        <v>5522</v>
      </c>
      <c r="M1797" s="188" t="s">
        <v>861</v>
      </c>
      <c r="N1797" s="188"/>
      <c r="O1797" s="190"/>
    </row>
    <row r="1798" spans="1:15" s="174" customFormat="1">
      <c r="A1798" s="187" t="s">
        <v>5535</v>
      </c>
      <c r="B1798" s="188" t="s">
        <v>5536</v>
      </c>
      <c r="C1798" s="189"/>
      <c r="D1798" s="189"/>
      <c r="E1798" s="189">
        <v>1</v>
      </c>
      <c r="F1798" s="189"/>
      <c r="G1798" s="189"/>
      <c r="H1798" s="189"/>
      <c r="I1798" s="189"/>
      <c r="J1798" s="189"/>
      <c r="K1798" s="189">
        <f t="shared" si="27"/>
        <v>1</v>
      </c>
      <c r="L1798" s="188" t="s">
        <v>5522</v>
      </c>
      <c r="M1798" s="188" t="s">
        <v>861</v>
      </c>
      <c r="N1798" s="188"/>
      <c r="O1798" s="190"/>
    </row>
    <row r="1799" spans="1:15" s="174" customFormat="1">
      <c r="A1799" s="187" t="s">
        <v>5537</v>
      </c>
      <c r="B1799" s="188" t="s">
        <v>5538</v>
      </c>
      <c r="C1799" s="189">
        <v>1</v>
      </c>
      <c r="D1799" s="189"/>
      <c r="E1799" s="189">
        <v>1</v>
      </c>
      <c r="F1799" s="189"/>
      <c r="G1799" s="189"/>
      <c r="H1799" s="189"/>
      <c r="I1799" s="189"/>
      <c r="J1799" s="189"/>
      <c r="K1799" s="189">
        <f t="shared" si="27"/>
        <v>2</v>
      </c>
      <c r="L1799" s="188" t="s">
        <v>5522</v>
      </c>
      <c r="M1799" s="188" t="s">
        <v>861</v>
      </c>
      <c r="N1799" s="188"/>
      <c r="O1799" s="190"/>
    </row>
    <row r="1800" spans="1:15" s="174" customFormat="1">
      <c r="A1800" s="187" t="s">
        <v>5539</v>
      </c>
      <c r="B1800" s="188"/>
      <c r="C1800" s="189">
        <v>1</v>
      </c>
      <c r="D1800" s="189"/>
      <c r="E1800" s="189"/>
      <c r="F1800" s="189"/>
      <c r="G1800" s="189"/>
      <c r="H1800" s="189"/>
      <c r="I1800" s="189"/>
      <c r="J1800" s="189"/>
      <c r="K1800" s="189">
        <f t="shared" si="27"/>
        <v>1</v>
      </c>
      <c r="L1800" s="188" t="s">
        <v>3120</v>
      </c>
      <c r="M1800" s="188" t="s">
        <v>816</v>
      </c>
      <c r="N1800" s="188"/>
      <c r="O1800" s="190"/>
    </row>
    <row r="1801" spans="1:15" s="174" customFormat="1">
      <c r="A1801" s="187" t="s">
        <v>5540</v>
      </c>
      <c r="B1801" s="188" t="s">
        <v>5541</v>
      </c>
      <c r="C1801" s="189">
        <v>1</v>
      </c>
      <c r="D1801" s="189"/>
      <c r="E1801" s="189"/>
      <c r="F1801" s="189"/>
      <c r="G1801" s="189"/>
      <c r="H1801" s="189"/>
      <c r="I1801" s="189"/>
      <c r="J1801" s="189"/>
      <c r="K1801" s="189">
        <f t="shared" ref="K1801:K1864" si="28">SUM(C1801:J1801)</f>
        <v>1</v>
      </c>
      <c r="L1801" s="188" t="s">
        <v>554</v>
      </c>
      <c r="M1801" s="188" t="s">
        <v>816</v>
      </c>
      <c r="N1801" s="188"/>
      <c r="O1801" s="190"/>
    </row>
    <row r="1802" spans="1:15" s="174" customFormat="1">
      <c r="A1802" s="187" t="s">
        <v>5542</v>
      </c>
      <c r="B1802" s="188" t="s">
        <v>5543</v>
      </c>
      <c r="C1802" s="189">
        <v>1</v>
      </c>
      <c r="D1802" s="189"/>
      <c r="E1802" s="189"/>
      <c r="F1802" s="189"/>
      <c r="G1802" s="189"/>
      <c r="H1802" s="189"/>
      <c r="I1802" s="189"/>
      <c r="J1802" s="189">
        <v>1</v>
      </c>
      <c r="K1802" s="189">
        <f t="shared" si="28"/>
        <v>2</v>
      </c>
      <c r="L1802" s="188" t="s">
        <v>554</v>
      </c>
      <c r="M1802" s="188" t="s">
        <v>847</v>
      </c>
      <c r="N1802" s="188"/>
      <c r="O1802" s="190"/>
    </row>
    <row r="1803" spans="1:15" s="174" customFormat="1">
      <c r="A1803" s="187" t="s">
        <v>5544</v>
      </c>
      <c r="B1803" s="188" t="s">
        <v>5545</v>
      </c>
      <c r="C1803" s="189">
        <v>1</v>
      </c>
      <c r="D1803" s="189"/>
      <c r="E1803" s="189"/>
      <c r="F1803" s="189"/>
      <c r="G1803" s="189"/>
      <c r="H1803" s="189"/>
      <c r="I1803" s="189"/>
      <c r="J1803" s="189"/>
      <c r="K1803" s="189">
        <f t="shared" si="28"/>
        <v>1</v>
      </c>
      <c r="L1803" s="188" t="s">
        <v>554</v>
      </c>
      <c r="M1803" s="188" t="s">
        <v>816</v>
      </c>
      <c r="N1803" s="188"/>
      <c r="O1803" s="190"/>
    </row>
    <row r="1804" spans="1:15" s="174" customFormat="1">
      <c r="A1804" s="187" t="s">
        <v>5546</v>
      </c>
      <c r="B1804" s="188" t="s">
        <v>5547</v>
      </c>
      <c r="C1804" s="189"/>
      <c r="D1804" s="189"/>
      <c r="E1804" s="189">
        <v>1</v>
      </c>
      <c r="F1804" s="189"/>
      <c r="G1804" s="189"/>
      <c r="H1804" s="189"/>
      <c r="I1804" s="189"/>
      <c r="J1804" s="189"/>
      <c r="K1804" s="189">
        <f t="shared" si="28"/>
        <v>1</v>
      </c>
      <c r="L1804" s="188" t="s">
        <v>546</v>
      </c>
      <c r="M1804" s="188" t="s">
        <v>820</v>
      </c>
      <c r="N1804" s="188"/>
      <c r="O1804" s="190"/>
    </row>
    <row r="1805" spans="1:15" s="174" customFormat="1">
      <c r="A1805" s="187" t="s">
        <v>5548</v>
      </c>
      <c r="B1805" s="188" t="s">
        <v>5549</v>
      </c>
      <c r="C1805" s="189"/>
      <c r="D1805" s="189"/>
      <c r="E1805" s="189">
        <v>1</v>
      </c>
      <c r="F1805" s="189"/>
      <c r="G1805" s="189"/>
      <c r="H1805" s="189"/>
      <c r="I1805" s="189"/>
      <c r="J1805" s="189"/>
      <c r="K1805" s="189">
        <f t="shared" si="28"/>
        <v>1</v>
      </c>
      <c r="L1805" s="188" t="s">
        <v>281</v>
      </c>
      <c r="M1805" s="188" t="s">
        <v>823</v>
      </c>
      <c r="N1805" s="188"/>
      <c r="O1805" s="190"/>
    </row>
    <row r="1806" spans="1:15" s="174" customFormat="1">
      <c r="A1806" s="187" t="s">
        <v>5550</v>
      </c>
      <c r="B1806" s="188" t="s">
        <v>5551</v>
      </c>
      <c r="C1806" s="189">
        <v>1</v>
      </c>
      <c r="D1806" s="189"/>
      <c r="E1806" s="189">
        <v>1</v>
      </c>
      <c r="F1806" s="189"/>
      <c r="G1806" s="189"/>
      <c r="H1806" s="189"/>
      <c r="I1806" s="189"/>
      <c r="J1806" s="189"/>
      <c r="K1806" s="189">
        <f t="shared" si="28"/>
        <v>2</v>
      </c>
      <c r="L1806" s="188" t="s">
        <v>264</v>
      </c>
      <c r="M1806" s="188" t="s">
        <v>844</v>
      </c>
      <c r="N1806" s="188"/>
      <c r="O1806" s="190"/>
    </row>
    <row r="1807" spans="1:15" s="174" customFormat="1">
      <c r="A1807" s="187" t="s">
        <v>5552</v>
      </c>
      <c r="B1807" s="188" t="s">
        <v>5553</v>
      </c>
      <c r="C1807" s="189">
        <v>1</v>
      </c>
      <c r="D1807" s="189"/>
      <c r="E1807" s="189">
        <v>1</v>
      </c>
      <c r="F1807" s="189"/>
      <c r="G1807" s="189"/>
      <c r="H1807" s="189"/>
      <c r="I1807" s="189"/>
      <c r="J1807" s="189"/>
      <c r="K1807" s="189">
        <f t="shared" si="28"/>
        <v>2</v>
      </c>
      <c r="L1807" s="188" t="s">
        <v>264</v>
      </c>
      <c r="M1807" s="188" t="s">
        <v>844</v>
      </c>
      <c r="N1807" s="188"/>
      <c r="O1807" s="190"/>
    </row>
    <row r="1808" spans="1:15" s="174" customFormat="1">
      <c r="A1808" s="187" t="s">
        <v>5554</v>
      </c>
      <c r="B1808" s="188" t="s">
        <v>5555</v>
      </c>
      <c r="C1808" s="189">
        <v>1</v>
      </c>
      <c r="D1808" s="189"/>
      <c r="E1808" s="189"/>
      <c r="F1808" s="189"/>
      <c r="G1808" s="189"/>
      <c r="H1808" s="189"/>
      <c r="I1808" s="189"/>
      <c r="J1808" s="189"/>
      <c r="K1808" s="189">
        <f t="shared" si="28"/>
        <v>1</v>
      </c>
      <c r="L1808" s="188" t="s">
        <v>264</v>
      </c>
      <c r="M1808" s="188" t="s">
        <v>816</v>
      </c>
      <c r="N1808" s="188"/>
      <c r="O1808" s="190"/>
    </row>
    <row r="1809" spans="1:15" s="174" customFormat="1">
      <c r="A1809" s="187" t="s">
        <v>5556</v>
      </c>
      <c r="B1809" s="188" t="s">
        <v>5557</v>
      </c>
      <c r="C1809" s="189">
        <v>1</v>
      </c>
      <c r="D1809" s="189"/>
      <c r="E1809" s="189"/>
      <c r="F1809" s="189"/>
      <c r="G1809" s="189"/>
      <c r="H1809" s="189"/>
      <c r="I1809" s="189"/>
      <c r="J1809" s="189"/>
      <c r="K1809" s="189">
        <f t="shared" si="28"/>
        <v>1</v>
      </c>
      <c r="L1809" s="188" t="s">
        <v>264</v>
      </c>
      <c r="M1809" s="188" t="s">
        <v>816</v>
      </c>
      <c r="N1809" s="188"/>
      <c r="O1809" s="190"/>
    </row>
    <row r="1810" spans="1:15" s="174" customFormat="1">
      <c r="A1810" s="187" t="s">
        <v>5558</v>
      </c>
      <c r="B1810" s="188" t="s">
        <v>5559</v>
      </c>
      <c r="C1810" s="189"/>
      <c r="D1810" s="189"/>
      <c r="E1810" s="189"/>
      <c r="F1810" s="189"/>
      <c r="G1810" s="189"/>
      <c r="H1810" s="189"/>
      <c r="I1810" s="189">
        <v>1</v>
      </c>
      <c r="J1810" s="189"/>
      <c r="K1810" s="189">
        <f t="shared" si="28"/>
        <v>1</v>
      </c>
      <c r="L1810" s="188" t="s">
        <v>5560</v>
      </c>
      <c r="M1810" s="188" t="s">
        <v>820</v>
      </c>
      <c r="N1810" s="188"/>
      <c r="O1810" s="190"/>
    </row>
    <row r="1811" spans="1:15" s="174" customFormat="1">
      <c r="A1811" s="187" t="s">
        <v>5561</v>
      </c>
      <c r="B1811" s="188" t="s">
        <v>5562</v>
      </c>
      <c r="C1811" s="189"/>
      <c r="D1811" s="189"/>
      <c r="E1811" s="189"/>
      <c r="F1811" s="189"/>
      <c r="G1811" s="189"/>
      <c r="H1811" s="189">
        <v>1</v>
      </c>
      <c r="I1811" s="189">
        <v>1</v>
      </c>
      <c r="J1811" s="189"/>
      <c r="K1811" s="189">
        <f t="shared" si="28"/>
        <v>2</v>
      </c>
      <c r="L1811" s="188" t="s">
        <v>106</v>
      </c>
      <c r="M1811" s="188" t="s">
        <v>827</v>
      </c>
      <c r="N1811" s="188"/>
      <c r="O1811" s="190"/>
    </row>
    <row r="1812" spans="1:15" s="174" customFormat="1">
      <c r="A1812" s="187" t="s">
        <v>5563</v>
      </c>
      <c r="B1812" s="188" t="s">
        <v>5564</v>
      </c>
      <c r="C1812" s="189"/>
      <c r="D1812" s="189"/>
      <c r="E1812" s="189">
        <v>1</v>
      </c>
      <c r="F1812" s="189"/>
      <c r="G1812" s="189"/>
      <c r="H1812" s="189"/>
      <c r="I1812" s="189"/>
      <c r="J1812" s="189"/>
      <c r="K1812" s="189">
        <f t="shared" si="28"/>
        <v>1</v>
      </c>
      <c r="L1812" s="188" t="s">
        <v>2628</v>
      </c>
      <c r="M1812" s="188" t="s">
        <v>1657</v>
      </c>
      <c r="N1812" s="188"/>
      <c r="O1812" s="190"/>
    </row>
    <row r="1813" spans="1:15" s="174" customFormat="1">
      <c r="A1813" s="187" t="s">
        <v>5565</v>
      </c>
      <c r="B1813" s="188" t="s">
        <v>5566</v>
      </c>
      <c r="C1813" s="189"/>
      <c r="D1813" s="189"/>
      <c r="E1813" s="189">
        <v>1</v>
      </c>
      <c r="F1813" s="189"/>
      <c r="G1813" s="189"/>
      <c r="H1813" s="189"/>
      <c r="I1813" s="189"/>
      <c r="J1813" s="189"/>
      <c r="K1813" s="189">
        <f t="shared" si="28"/>
        <v>1</v>
      </c>
      <c r="L1813" s="188" t="s">
        <v>2628</v>
      </c>
      <c r="M1813" s="188" t="s">
        <v>844</v>
      </c>
      <c r="N1813" s="188"/>
      <c r="O1813" s="190"/>
    </row>
    <row r="1814" spans="1:15" s="174" customFormat="1">
      <c r="A1814" s="187" t="s">
        <v>5567</v>
      </c>
      <c r="B1814" s="188" t="s">
        <v>5568</v>
      </c>
      <c r="C1814" s="189"/>
      <c r="D1814" s="189"/>
      <c r="E1814" s="189"/>
      <c r="F1814" s="189"/>
      <c r="G1814" s="189"/>
      <c r="H1814" s="189"/>
      <c r="I1814" s="189">
        <v>1</v>
      </c>
      <c r="J1814" s="189"/>
      <c r="K1814" s="189">
        <f t="shared" si="28"/>
        <v>1</v>
      </c>
      <c r="L1814" s="188" t="s">
        <v>2628</v>
      </c>
      <c r="M1814" s="188" t="s">
        <v>820</v>
      </c>
      <c r="N1814" s="188"/>
      <c r="O1814" s="190"/>
    </row>
    <row r="1815" spans="1:15" s="174" customFormat="1">
      <c r="A1815" s="187" t="s">
        <v>5569</v>
      </c>
      <c r="B1815" s="188" t="s">
        <v>5570</v>
      </c>
      <c r="C1815" s="189"/>
      <c r="D1815" s="189"/>
      <c r="E1815" s="189"/>
      <c r="F1815" s="189"/>
      <c r="G1815" s="189"/>
      <c r="H1815" s="189"/>
      <c r="I1815" s="189">
        <v>1</v>
      </c>
      <c r="J1815" s="189"/>
      <c r="K1815" s="189">
        <f t="shared" si="28"/>
        <v>1</v>
      </c>
      <c r="L1815" s="188" t="s">
        <v>2628</v>
      </c>
      <c r="M1815" s="188" t="s">
        <v>861</v>
      </c>
      <c r="N1815" s="188"/>
      <c r="O1815" s="190"/>
    </row>
    <row r="1816" spans="1:15" s="174" customFormat="1">
      <c r="A1816" s="187" t="s">
        <v>5571</v>
      </c>
      <c r="B1816" s="188" t="s">
        <v>5572</v>
      </c>
      <c r="C1816" s="189"/>
      <c r="D1816" s="189">
        <v>1</v>
      </c>
      <c r="E1816" s="189"/>
      <c r="F1816" s="189"/>
      <c r="G1816" s="189"/>
      <c r="H1816" s="189"/>
      <c r="I1816" s="189"/>
      <c r="J1816" s="189"/>
      <c r="K1816" s="189">
        <f t="shared" si="28"/>
        <v>1</v>
      </c>
      <c r="L1816" s="188" t="s">
        <v>2628</v>
      </c>
      <c r="M1816" s="188" t="s">
        <v>885</v>
      </c>
      <c r="N1816" s="188"/>
      <c r="O1816" s="190"/>
    </row>
    <row r="1817" spans="1:15" s="174" customFormat="1">
      <c r="A1817" s="187" t="s">
        <v>5573</v>
      </c>
      <c r="B1817" s="188" t="s">
        <v>5574</v>
      </c>
      <c r="C1817" s="189"/>
      <c r="D1817" s="189"/>
      <c r="E1817" s="189">
        <v>1</v>
      </c>
      <c r="F1817" s="189"/>
      <c r="G1817" s="189"/>
      <c r="H1817" s="189"/>
      <c r="I1817" s="189"/>
      <c r="J1817" s="189"/>
      <c r="K1817" s="189">
        <f t="shared" si="28"/>
        <v>1</v>
      </c>
      <c r="L1817" s="188" t="s">
        <v>2628</v>
      </c>
      <c r="M1817" s="188" t="s">
        <v>1950</v>
      </c>
      <c r="N1817" s="188"/>
      <c r="O1817" s="190"/>
    </row>
    <row r="1818" spans="1:15" s="174" customFormat="1">
      <c r="A1818" s="187" t="s">
        <v>5575</v>
      </c>
      <c r="B1818" s="188" t="s">
        <v>5576</v>
      </c>
      <c r="C1818" s="189"/>
      <c r="D1818" s="189"/>
      <c r="E1818" s="189"/>
      <c r="F1818" s="189"/>
      <c r="G1818" s="189"/>
      <c r="H1818" s="189">
        <v>1</v>
      </c>
      <c r="I1818" s="189"/>
      <c r="J1818" s="189"/>
      <c r="K1818" s="189">
        <f t="shared" si="28"/>
        <v>1</v>
      </c>
      <c r="L1818" s="188" t="s">
        <v>2628</v>
      </c>
      <c r="M1818" s="188" t="s">
        <v>1409</v>
      </c>
      <c r="N1818" s="188"/>
      <c r="O1818" s="190"/>
    </row>
    <row r="1819" spans="1:15" s="174" customFormat="1">
      <c r="A1819" s="187" t="s">
        <v>5577</v>
      </c>
      <c r="B1819" s="188" t="s">
        <v>5578</v>
      </c>
      <c r="C1819" s="189"/>
      <c r="D1819" s="189"/>
      <c r="E1819" s="189">
        <v>1</v>
      </c>
      <c r="F1819" s="189"/>
      <c r="G1819" s="189"/>
      <c r="H1819" s="189"/>
      <c r="I1819" s="189"/>
      <c r="J1819" s="189"/>
      <c r="K1819" s="189">
        <f t="shared" si="28"/>
        <v>1</v>
      </c>
      <c r="L1819" s="188" t="s">
        <v>2628</v>
      </c>
      <c r="M1819" s="188" t="s">
        <v>885</v>
      </c>
      <c r="N1819" s="188"/>
      <c r="O1819" s="190"/>
    </row>
    <row r="1820" spans="1:15" s="174" customFormat="1">
      <c r="A1820" s="187" t="s">
        <v>5579</v>
      </c>
      <c r="B1820" s="188" t="s">
        <v>5580</v>
      </c>
      <c r="C1820" s="189"/>
      <c r="D1820" s="189">
        <v>1</v>
      </c>
      <c r="E1820" s="189">
        <v>1</v>
      </c>
      <c r="F1820" s="189"/>
      <c r="G1820" s="189"/>
      <c r="H1820" s="189"/>
      <c r="I1820" s="189"/>
      <c r="J1820" s="189"/>
      <c r="K1820" s="189">
        <f t="shared" si="28"/>
        <v>2</v>
      </c>
      <c r="L1820" s="188" t="s">
        <v>2628</v>
      </c>
      <c r="M1820" s="188" t="s">
        <v>1981</v>
      </c>
      <c r="N1820" s="188"/>
      <c r="O1820" s="190"/>
    </row>
    <row r="1821" spans="1:15" s="174" customFormat="1">
      <c r="A1821" s="187" t="s">
        <v>5581</v>
      </c>
      <c r="B1821" s="188" t="s">
        <v>5582</v>
      </c>
      <c r="C1821" s="189"/>
      <c r="D1821" s="189"/>
      <c r="E1821" s="189">
        <v>1</v>
      </c>
      <c r="F1821" s="189"/>
      <c r="G1821" s="189">
        <v>1</v>
      </c>
      <c r="H1821" s="189"/>
      <c r="I1821" s="189"/>
      <c r="J1821" s="189"/>
      <c r="K1821" s="189">
        <f t="shared" si="28"/>
        <v>2</v>
      </c>
      <c r="L1821" s="188" t="s">
        <v>110</v>
      </c>
      <c r="M1821" s="188" t="s">
        <v>820</v>
      </c>
      <c r="N1821" s="188"/>
      <c r="O1821" s="190"/>
    </row>
    <row r="1822" spans="1:15" s="174" customFormat="1">
      <c r="A1822" s="187" t="s">
        <v>5583</v>
      </c>
      <c r="B1822" s="188" t="s">
        <v>5584</v>
      </c>
      <c r="C1822" s="189"/>
      <c r="D1822" s="189"/>
      <c r="E1822" s="189"/>
      <c r="F1822" s="189"/>
      <c r="G1822" s="189">
        <v>1</v>
      </c>
      <c r="H1822" s="189"/>
      <c r="I1822" s="189"/>
      <c r="J1822" s="189"/>
      <c r="K1822" s="189">
        <f t="shared" si="28"/>
        <v>1</v>
      </c>
      <c r="L1822" s="188" t="s">
        <v>136</v>
      </c>
      <c r="M1822" s="188" t="s">
        <v>885</v>
      </c>
      <c r="N1822" s="188" t="s">
        <v>1168</v>
      </c>
      <c r="O1822" s="190"/>
    </row>
    <row r="1823" spans="1:15" s="174" customFormat="1">
      <c r="A1823" s="187" t="s">
        <v>5585</v>
      </c>
      <c r="B1823" s="188" t="s">
        <v>5586</v>
      </c>
      <c r="C1823" s="189"/>
      <c r="D1823" s="189"/>
      <c r="E1823" s="189">
        <v>1</v>
      </c>
      <c r="F1823" s="189"/>
      <c r="G1823" s="189"/>
      <c r="H1823" s="189"/>
      <c r="I1823" s="189">
        <v>1</v>
      </c>
      <c r="J1823" s="189"/>
      <c r="K1823" s="189">
        <f t="shared" si="28"/>
        <v>2</v>
      </c>
      <c r="L1823" s="188" t="s">
        <v>209</v>
      </c>
      <c r="M1823" s="188" t="s">
        <v>844</v>
      </c>
      <c r="N1823" s="188"/>
      <c r="O1823" s="190"/>
    </row>
    <row r="1824" spans="1:15" s="174" customFormat="1">
      <c r="A1824" s="187" t="s">
        <v>5587</v>
      </c>
      <c r="B1824" s="188" t="s">
        <v>5588</v>
      </c>
      <c r="C1824" s="189"/>
      <c r="D1824" s="189"/>
      <c r="E1824" s="189"/>
      <c r="F1824" s="189"/>
      <c r="G1824" s="189">
        <v>1</v>
      </c>
      <c r="H1824" s="189"/>
      <c r="I1824" s="189"/>
      <c r="J1824" s="189">
        <v>1</v>
      </c>
      <c r="K1824" s="189">
        <f t="shared" si="28"/>
        <v>2</v>
      </c>
      <c r="L1824" s="188" t="s">
        <v>4798</v>
      </c>
      <c r="M1824" s="188" t="s">
        <v>3067</v>
      </c>
      <c r="N1824" s="188"/>
      <c r="O1824" s="190"/>
    </row>
    <row r="1825" spans="1:15" s="174" customFormat="1">
      <c r="A1825" s="187" t="s">
        <v>5589</v>
      </c>
      <c r="B1825" s="188" t="s">
        <v>5590</v>
      </c>
      <c r="C1825" s="189"/>
      <c r="D1825" s="189"/>
      <c r="E1825" s="189"/>
      <c r="F1825" s="189"/>
      <c r="G1825" s="189"/>
      <c r="H1825" s="189"/>
      <c r="I1825" s="189">
        <v>1</v>
      </c>
      <c r="J1825" s="189"/>
      <c r="K1825" s="189">
        <f t="shared" si="28"/>
        <v>1</v>
      </c>
      <c r="L1825" s="188" t="s">
        <v>4798</v>
      </c>
      <c r="M1825" s="188" t="s">
        <v>847</v>
      </c>
      <c r="N1825" s="188"/>
      <c r="O1825" s="190"/>
    </row>
    <row r="1826" spans="1:15" s="174" customFormat="1">
      <c r="A1826" s="187" t="s">
        <v>5591</v>
      </c>
      <c r="B1826" s="188" t="s">
        <v>5592</v>
      </c>
      <c r="C1826" s="189">
        <v>1</v>
      </c>
      <c r="D1826" s="189"/>
      <c r="E1826" s="189"/>
      <c r="F1826" s="189"/>
      <c r="G1826" s="189"/>
      <c r="H1826" s="189"/>
      <c r="I1826" s="189">
        <v>1</v>
      </c>
      <c r="J1826" s="189"/>
      <c r="K1826" s="189">
        <f t="shared" si="28"/>
        <v>2</v>
      </c>
      <c r="L1826" s="188" t="s">
        <v>4798</v>
      </c>
      <c r="M1826" s="188" t="s">
        <v>847</v>
      </c>
      <c r="N1826" s="188" t="s">
        <v>1168</v>
      </c>
      <c r="O1826" s="190"/>
    </row>
    <row r="1827" spans="1:15" s="174" customFormat="1">
      <c r="A1827" s="187" t="s">
        <v>5593</v>
      </c>
      <c r="B1827" s="188" t="s">
        <v>5594</v>
      </c>
      <c r="C1827" s="189"/>
      <c r="D1827" s="189"/>
      <c r="E1827" s="189"/>
      <c r="F1827" s="189"/>
      <c r="G1827" s="189">
        <v>1</v>
      </c>
      <c r="H1827" s="189"/>
      <c r="I1827" s="189"/>
      <c r="J1827" s="189"/>
      <c r="K1827" s="189">
        <f t="shared" si="28"/>
        <v>1</v>
      </c>
      <c r="L1827" s="188" t="s">
        <v>4798</v>
      </c>
      <c r="M1827" s="188" t="s">
        <v>823</v>
      </c>
      <c r="N1827" s="188"/>
      <c r="O1827" s="190"/>
    </row>
    <row r="1828" spans="1:15" s="174" customFormat="1">
      <c r="A1828" s="187" t="s">
        <v>5595</v>
      </c>
      <c r="B1828" s="188" t="s">
        <v>5596</v>
      </c>
      <c r="C1828" s="189"/>
      <c r="D1828" s="189"/>
      <c r="E1828" s="189"/>
      <c r="F1828" s="189"/>
      <c r="G1828" s="189"/>
      <c r="H1828" s="189"/>
      <c r="I1828" s="189">
        <v>1</v>
      </c>
      <c r="J1828" s="189"/>
      <c r="K1828" s="189">
        <f t="shared" si="28"/>
        <v>1</v>
      </c>
      <c r="L1828" s="188" t="s">
        <v>4798</v>
      </c>
      <c r="M1828" s="188" t="s">
        <v>816</v>
      </c>
      <c r="N1828" s="188" t="s">
        <v>1168</v>
      </c>
      <c r="O1828" s="190"/>
    </row>
    <row r="1829" spans="1:15" s="174" customFormat="1">
      <c r="A1829" s="187" t="s">
        <v>5597</v>
      </c>
      <c r="B1829" s="188" t="s">
        <v>5598</v>
      </c>
      <c r="C1829" s="189"/>
      <c r="D1829" s="189"/>
      <c r="E1829" s="189"/>
      <c r="F1829" s="189"/>
      <c r="G1829" s="189"/>
      <c r="H1829" s="189"/>
      <c r="I1829" s="189"/>
      <c r="J1829" s="189">
        <v>1</v>
      </c>
      <c r="K1829" s="189">
        <f t="shared" si="28"/>
        <v>1</v>
      </c>
      <c r="L1829" s="188" t="s">
        <v>4798</v>
      </c>
      <c r="M1829" s="188" t="s">
        <v>833</v>
      </c>
      <c r="N1829" s="188"/>
      <c r="O1829" s="190"/>
    </row>
    <row r="1830" spans="1:15" s="174" customFormat="1">
      <c r="A1830" s="187" t="s">
        <v>5599</v>
      </c>
      <c r="B1830" s="188" t="s">
        <v>5600</v>
      </c>
      <c r="C1830" s="189"/>
      <c r="D1830" s="189"/>
      <c r="E1830" s="189"/>
      <c r="F1830" s="189"/>
      <c r="G1830" s="189">
        <v>1</v>
      </c>
      <c r="H1830" s="189"/>
      <c r="I1830" s="189">
        <v>1</v>
      </c>
      <c r="J1830" s="189"/>
      <c r="K1830" s="189">
        <f t="shared" si="28"/>
        <v>2</v>
      </c>
      <c r="L1830" s="188" t="s">
        <v>4798</v>
      </c>
      <c r="M1830" s="188" t="s">
        <v>861</v>
      </c>
      <c r="N1830" s="188"/>
      <c r="O1830" s="190"/>
    </row>
    <row r="1831" spans="1:15" s="174" customFormat="1">
      <c r="A1831" s="187" t="s">
        <v>5601</v>
      </c>
      <c r="B1831" s="188" t="s">
        <v>5602</v>
      </c>
      <c r="C1831" s="189"/>
      <c r="D1831" s="189"/>
      <c r="E1831" s="189"/>
      <c r="F1831" s="189"/>
      <c r="G1831" s="189">
        <v>1</v>
      </c>
      <c r="H1831" s="189"/>
      <c r="I1831" s="189"/>
      <c r="J1831" s="189"/>
      <c r="K1831" s="189">
        <f t="shared" si="28"/>
        <v>1</v>
      </c>
      <c r="L1831" s="188" t="s">
        <v>4798</v>
      </c>
      <c r="M1831" s="188" t="s">
        <v>827</v>
      </c>
      <c r="N1831" s="188"/>
      <c r="O1831" s="190"/>
    </row>
    <row r="1832" spans="1:15" s="174" customFormat="1">
      <c r="A1832" s="187" t="s">
        <v>5603</v>
      </c>
      <c r="B1832" s="188" t="s">
        <v>5604</v>
      </c>
      <c r="C1832" s="189"/>
      <c r="D1832" s="189"/>
      <c r="E1832" s="189"/>
      <c r="F1832" s="189"/>
      <c r="G1832" s="189">
        <v>1</v>
      </c>
      <c r="H1832" s="189"/>
      <c r="I1832" s="189"/>
      <c r="J1832" s="189"/>
      <c r="K1832" s="189">
        <f t="shared" si="28"/>
        <v>1</v>
      </c>
      <c r="L1832" s="188" t="s">
        <v>4798</v>
      </c>
      <c r="M1832" s="188" t="s">
        <v>847</v>
      </c>
      <c r="N1832" s="188" t="s">
        <v>1168</v>
      </c>
      <c r="O1832" s="190"/>
    </row>
    <row r="1833" spans="1:15" s="174" customFormat="1">
      <c r="A1833" s="187" t="s">
        <v>5605</v>
      </c>
      <c r="B1833" s="188" t="s">
        <v>5606</v>
      </c>
      <c r="C1833" s="189"/>
      <c r="D1833" s="189"/>
      <c r="E1833" s="189"/>
      <c r="F1833" s="189"/>
      <c r="G1833" s="189">
        <v>1</v>
      </c>
      <c r="H1833" s="189"/>
      <c r="I1833" s="189"/>
      <c r="J1833" s="189"/>
      <c r="K1833" s="189">
        <f t="shared" si="28"/>
        <v>1</v>
      </c>
      <c r="L1833" s="188" t="s">
        <v>4798</v>
      </c>
      <c r="M1833" s="188" t="s">
        <v>3172</v>
      </c>
      <c r="N1833" s="188"/>
      <c r="O1833" s="190"/>
    </row>
    <row r="1834" spans="1:15" s="174" customFormat="1">
      <c r="A1834" s="187" t="s">
        <v>5607</v>
      </c>
      <c r="B1834" s="188" t="s">
        <v>5608</v>
      </c>
      <c r="C1834" s="189"/>
      <c r="D1834" s="189"/>
      <c r="E1834" s="189">
        <v>1</v>
      </c>
      <c r="F1834" s="189"/>
      <c r="G1834" s="189"/>
      <c r="H1834" s="189"/>
      <c r="I1834" s="189"/>
      <c r="J1834" s="189"/>
      <c r="K1834" s="189">
        <f t="shared" si="28"/>
        <v>1</v>
      </c>
      <c r="L1834" s="188" t="s">
        <v>4032</v>
      </c>
      <c r="M1834" s="188" t="s">
        <v>844</v>
      </c>
      <c r="N1834" s="188"/>
      <c r="O1834" s="190"/>
    </row>
    <row r="1835" spans="1:15" s="174" customFormat="1">
      <c r="A1835" s="187" t="s">
        <v>5609</v>
      </c>
      <c r="B1835" s="188" t="s">
        <v>5610</v>
      </c>
      <c r="C1835" s="189">
        <v>1</v>
      </c>
      <c r="D1835" s="189"/>
      <c r="E1835" s="189">
        <v>1</v>
      </c>
      <c r="F1835" s="189"/>
      <c r="G1835" s="189"/>
      <c r="H1835" s="189"/>
      <c r="I1835" s="189"/>
      <c r="J1835" s="189"/>
      <c r="K1835" s="189">
        <f t="shared" si="28"/>
        <v>2</v>
      </c>
      <c r="L1835" s="188" t="s">
        <v>110</v>
      </c>
      <c r="M1835" s="188" t="s">
        <v>861</v>
      </c>
      <c r="N1835" s="188"/>
      <c r="O1835" s="190"/>
    </row>
    <row r="1836" spans="1:15" s="174" customFormat="1">
      <c r="A1836" s="187" t="s">
        <v>5611</v>
      </c>
      <c r="B1836" s="188" t="s">
        <v>5612</v>
      </c>
      <c r="C1836" s="189">
        <v>1</v>
      </c>
      <c r="D1836" s="189"/>
      <c r="E1836" s="189"/>
      <c r="F1836" s="189"/>
      <c r="G1836" s="189"/>
      <c r="H1836" s="189"/>
      <c r="I1836" s="189"/>
      <c r="J1836" s="189"/>
      <c r="K1836" s="189">
        <f t="shared" si="28"/>
        <v>1</v>
      </c>
      <c r="L1836" s="188" t="s">
        <v>617</v>
      </c>
      <c r="M1836" s="188" t="s">
        <v>816</v>
      </c>
      <c r="N1836" s="188"/>
      <c r="O1836" s="190"/>
    </row>
    <row r="1837" spans="1:15" s="174" customFormat="1">
      <c r="A1837" s="187" t="s">
        <v>5613</v>
      </c>
      <c r="B1837" s="188" t="s">
        <v>5614</v>
      </c>
      <c r="C1837" s="189">
        <v>1</v>
      </c>
      <c r="D1837" s="189"/>
      <c r="E1837" s="189">
        <v>1</v>
      </c>
      <c r="F1837" s="189"/>
      <c r="G1837" s="189">
        <v>1</v>
      </c>
      <c r="H1837" s="189"/>
      <c r="I1837" s="189"/>
      <c r="J1837" s="189"/>
      <c r="K1837" s="189">
        <f t="shared" si="28"/>
        <v>3</v>
      </c>
      <c r="L1837" s="188" t="s">
        <v>554</v>
      </c>
      <c r="M1837" s="188" t="s">
        <v>1827</v>
      </c>
      <c r="N1837" s="188"/>
      <c r="O1837" s="190"/>
    </row>
    <row r="1838" spans="1:15" s="174" customFormat="1">
      <c r="A1838" s="187" t="s">
        <v>5615</v>
      </c>
      <c r="B1838" s="188" t="s">
        <v>5616</v>
      </c>
      <c r="C1838" s="189">
        <v>1</v>
      </c>
      <c r="D1838" s="189">
        <v>1</v>
      </c>
      <c r="E1838" s="189"/>
      <c r="F1838" s="189"/>
      <c r="G1838" s="189"/>
      <c r="H1838" s="189"/>
      <c r="I1838" s="189"/>
      <c r="J1838" s="189"/>
      <c r="K1838" s="189">
        <f t="shared" si="28"/>
        <v>2</v>
      </c>
      <c r="L1838" s="188" t="s">
        <v>470</v>
      </c>
      <c r="M1838" s="188" t="s">
        <v>885</v>
      </c>
      <c r="N1838" s="188"/>
      <c r="O1838" s="190"/>
    </row>
    <row r="1839" spans="1:15" s="174" customFormat="1">
      <c r="A1839" s="187" t="s">
        <v>5617</v>
      </c>
      <c r="B1839" s="188" t="s">
        <v>5618</v>
      </c>
      <c r="C1839" s="189">
        <v>1</v>
      </c>
      <c r="D1839" s="189"/>
      <c r="E1839" s="189"/>
      <c r="F1839" s="189"/>
      <c r="G1839" s="189"/>
      <c r="H1839" s="189"/>
      <c r="I1839" s="189"/>
      <c r="J1839" s="189"/>
      <c r="K1839" s="189">
        <f t="shared" si="28"/>
        <v>1</v>
      </c>
      <c r="L1839" s="188" t="s">
        <v>470</v>
      </c>
      <c r="M1839" s="188" t="s">
        <v>847</v>
      </c>
      <c r="N1839" s="188"/>
      <c r="O1839" s="190"/>
    </row>
    <row r="1840" spans="1:15" s="174" customFormat="1">
      <c r="A1840" s="187" t="s">
        <v>5619</v>
      </c>
      <c r="B1840" s="188" t="s">
        <v>5620</v>
      </c>
      <c r="C1840" s="189"/>
      <c r="D1840" s="189">
        <v>1</v>
      </c>
      <c r="E1840" s="189"/>
      <c r="F1840" s="189"/>
      <c r="G1840" s="189"/>
      <c r="H1840" s="189"/>
      <c r="I1840" s="189"/>
      <c r="J1840" s="189"/>
      <c r="K1840" s="189">
        <f t="shared" si="28"/>
        <v>1</v>
      </c>
      <c r="L1840" s="188" t="s">
        <v>470</v>
      </c>
      <c r="M1840" s="188" t="s">
        <v>847</v>
      </c>
      <c r="N1840" s="188"/>
      <c r="O1840" s="190"/>
    </row>
    <row r="1841" spans="1:15" s="174" customFormat="1">
      <c r="A1841" s="187" t="s">
        <v>5621</v>
      </c>
      <c r="B1841" s="188" t="s">
        <v>5622</v>
      </c>
      <c r="C1841" s="189"/>
      <c r="D1841" s="189"/>
      <c r="E1841" s="189"/>
      <c r="F1841" s="189"/>
      <c r="G1841" s="189">
        <v>1</v>
      </c>
      <c r="H1841" s="189"/>
      <c r="I1841" s="189"/>
      <c r="J1841" s="189">
        <v>1</v>
      </c>
      <c r="K1841" s="189">
        <f t="shared" si="28"/>
        <v>2</v>
      </c>
      <c r="L1841" s="188"/>
      <c r="M1841" s="188" t="s">
        <v>847</v>
      </c>
      <c r="N1841" s="188"/>
      <c r="O1841" s="190"/>
    </row>
    <row r="1842" spans="1:15" s="174" customFormat="1">
      <c r="A1842" s="187" t="s">
        <v>5623</v>
      </c>
      <c r="B1842" s="188" t="s">
        <v>5624</v>
      </c>
      <c r="C1842" s="189">
        <v>1</v>
      </c>
      <c r="D1842" s="189"/>
      <c r="E1842" s="189"/>
      <c r="F1842" s="189"/>
      <c r="G1842" s="189"/>
      <c r="H1842" s="189"/>
      <c r="I1842" s="189">
        <v>1</v>
      </c>
      <c r="J1842" s="189"/>
      <c r="K1842" s="189">
        <f t="shared" si="28"/>
        <v>2</v>
      </c>
      <c r="L1842" s="188"/>
      <c r="M1842" s="188" t="s">
        <v>823</v>
      </c>
      <c r="N1842" s="188"/>
      <c r="O1842" s="190"/>
    </row>
    <row r="1843" spans="1:15" s="174" customFormat="1">
      <c r="A1843" s="187" t="s">
        <v>5625</v>
      </c>
      <c r="B1843" s="188" t="s">
        <v>5626</v>
      </c>
      <c r="C1843" s="189">
        <v>1</v>
      </c>
      <c r="D1843" s="189"/>
      <c r="E1843" s="189"/>
      <c r="F1843" s="189"/>
      <c r="G1843" s="189"/>
      <c r="H1843" s="189"/>
      <c r="I1843" s="189"/>
      <c r="J1843" s="189"/>
      <c r="K1843" s="189">
        <f t="shared" si="28"/>
        <v>1</v>
      </c>
      <c r="L1843" s="188" t="s">
        <v>106</v>
      </c>
      <c r="M1843" s="188" t="s">
        <v>1981</v>
      </c>
      <c r="N1843" s="188"/>
      <c r="O1843" s="190"/>
    </row>
    <row r="1844" spans="1:15" s="174" customFormat="1">
      <c r="A1844" s="187" t="s">
        <v>5627</v>
      </c>
      <c r="B1844" s="188" t="s">
        <v>5628</v>
      </c>
      <c r="C1844" s="189">
        <v>1</v>
      </c>
      <c r="D1844" s="189"/>
      <c r="E1844" s="189"/>
      <c r="F1844" s="189"/>
      <c r="G1844" s="189"/>
      <c r="H1844" s="189"/>
      <c r="I1844" s="189"/>
      <c r="J1844" s="189"/>
      <c r="K1844" s="189">
        <f t="shared" si="28"/>
        <v>1</v>
      </c>
      <c r="L1844" s="188" t="s">
        <v>106</v>
      </c>
      <c r="M1844" s="188" t="s">
        <v>847</v>
      </c>
      <c r="N1844" s="188"/>
      <c r="O1844" s="190"/>
    </row>
    <row r="1845" spans="1:15" s="174" customFormat="1">
      <c r="A1845" s="187" t="s">
        <v>5629</v>
      </c>
      <c r="B1845" s="188" t="s">
        <v>5630</v>
      </c>
      <c r="C1845" s="189"/>
      <c r="D1845" s="189">
        <v>1</v>
      </c>
      <c r="E1845" s="189"/>
      <c r="F1845" s="189"/>
      <c r="G1845" s="189">
        <v>1</v>
      </c>
      <c r="H1845" s="189"/>
      <c r="I1845" s="189"/>
      <c r="J1845" s="189"/>
      <c r="K1845" s="189">
        <f t="shared" si="28"/>
        <v>2</v>
      </c>
      <c r="L1845" s="188" t="s">
        <v>106</v>
      </c>
      <c r="M1845" s="188" t="s">
        <v>816</v>
      </c>
      <c r="N1845" s="188"/>
      <c r="O1845" s="190"/>
    </row>
    <row r="1846" spans="1:15" s="174" customFormat="1">
      <c r="A1846" s="187" t="s">
        <v>5631</v>
      </c>
      <c r="B1846" s="188" t="s">
        <v>5632</v>
      </c>
      <c r="C1846" s="189">
        <v>1</v>
      </c>
      <c r="D1846" s="189"/>
      <c r="E1846" s="189">
        <v>1</v>
      </c>
      <c r="F1846" s="189"/>
      <c r="G1846" s="189"/>
      <c r="H1846" s="189"/>
      <c r="I1846" s="189"/>
      <c r="J1846" s="189"/>
      <c r="K1846" s="189">
        <f t="shared" si="28"/>
        <v>2</v>
      </c>
      <c r="L1846" s="188" t="s">
        <v>106</v>
      </c>
      <c r="M1846" s="188" t="s">
        <v>827</v>
      </c>
      <c r="N1846" s="188"/>
      <c r="O1846" s="190"/>
    </row>
    <row r="1847" spans="1:15" s="174" customFormat="1">
      <c r="A1847" s="187" t="s">
        <v>5633</v>
      </c>
      <c r="B1847" s="188" t="s">
        <v>5634</v>
      </c>
      <c r="C1847" s="189"/>
      <c r="D1847" s="189"/>
      <c r="E1847" s="189"/>
      <c r="F1847" s="189"/>
      <c r="G1847" s="189">
        <v>1</v>
      </c>
      <c r="H1847" s="189"/>
      <c r="I1847" s="189"/>
      <c r="J1847" s="189">
        <v>1</v>
      </c>
      <c r="K1847" s="189">
        <f t="shared" si="28"/>
        <v>2</v>
      </c>
      <c r="L1847" s="188" t="s">
        <v>106</v>
      </c>
      <c r="M1847" s="188" t="s">
        <v>816</v>
      </c>
      <c r="N1847" s="188"/>
      <c r="O1847" s="190"/>
    </row>
    <row r="1848" spans="1:15" s="174" customFormat="1">
      <c r="A1848" s="187" t="s">
        <v>5635</v>
      </c>
      <c r="B1848" s="188" t="s">
        <v>5636</v>
      </c>
      <c r="C1848" s="189"/>
      <c r="D1848" s="189"/>
      <c r="E1848" s="189"/>
      <c r="F1848" s="189"/>
      <c r="G1848" s="189"/>
      <c r="H1848" s="189"/>
      <c r="I1848" s="189">
        <v>1</v>
      </c>
      <c r="J1848" s="189"/>
      <c r="K1848" s="189">
        <f t="shared" si="28"/>
        <v>1</v>
      </c>
      <c r="L1848" s="188" t="s">
        <v>106</v>
      </c>
      <c r="M1848" s="188" t="s">
        <v>823</v>
      </c>
      <c r="N1848" s="188"/>
      <c r="O1848" s="190"/>
    </row>
    <row r="1849" spans="1:15" s="174" customFormat="1">
      <c r="A1849" s="187" t="s">
        <v>5637</v>
      </c>
      <c r="B1849" s="188" t="s">
        <v>5638</v>
      </c>
      <c r="C1849" s="189"/>
      <c r="D1849" s="189"/>
      <c r="E1849" s="189"/>
      <c r="F1849" s="189"/>
      <c r="G1849" s="189"/>
      <c r="H1849" s="189"/>
      <c r="I1849" s="189">
        <v>1</v>
      </c>
      <c r="J1849" s="189"/>
      <c r="K1849" s="189">
        <f t="shared" si="28"/>
        <v>1</v>
      </c>
      <c r="L1849" s="188" t="s">
        <v>106</v>
      </c>
      <c r="M1849" s="188" t="s">
        <v>5639</v>
      </c>
      <c r="N1849" s="188"/>
      <c r="O1849" s="190"/>
    </row>
    <row r="1850" spans="1:15" s="174" customFormat="1">
      <c r="A1850" s="187" t="s">
        <v>5640</v>
      </c>
      <c r="B1850" s="188" t="s">
        <v>5641</v>
      </c>
      <c r="C1850" s="189"/>
      <c r="D1850" s="189"/>
      <c r="E1850" s="189"/>
      <c r="F1850" s="189"/>
      <c r="G1850" s="189"/>
      <c r="H1850" s="189"/>
      <c r="I1850" s="189">
        <v>1</v>
      </c>
      <c r="J1850" s="189"/>
      <c r="K1850" s="189">
        <f t="shared" si="28"/>
        <v>1</v>
      </c>
      <c r="L1850" s="188" t="s">
        <v>106</v>
      </c>
      <c r="M1850" s="188" t="s">
        <v>1182</v>
      </c>
      <c r="N1850" s="188"/>
      <c r="O1850" s="190"/>
    </row>
    <row r="1851" spans="1:15" s="174" customFormat="1">
      <c r="A1851" s="187" t="s">
        <v>5642</v>
      </c>
      <c r="B1851" s="188" t="s">
        <v>5643</v>
      </c>
      <c r="C1851" s="189"/>
      <c r="D1851" s="189"/>
      <c r="E1851" s="189"/>
      <c r="F1851" s="189"/>
      <c r="G1851" s="189"/>
      <c r="H1851" s="189"/>
      <c r="I1851" s="189">
        <v>1</v>
      </c>
      <c r="J1851" s="189"/>
      <c r="K1851" s="189">
        <f t="shared" si="28"/>
        <v>1</v>
      </c>
      <c r="L1851" s="188" t="s">
        <v>106</v>
      </c>
      <c r="M1851" s="188" t="s">
        <v>823</v>
      </c>
      <c r="N1851" s="188"/>
      <c r="O1851" s="190"/>
    </row>
    <row r="1852" spans="1:15" s="174" customFormat="1">
      <c r="A1852" s="187" t="s">
        <v>5644</v>
      </c>
      <c r="B1852" s="188" t="s">
        <v>5645</v>
      </c>
      <c r="C1852" s="189"/>
      <c r="D1852" s="189"/>
      <c r="E1852" s="189">
        <v>1</v>
      </c>
      <c r="F1852" s="189"/>
      <c r="G1852" s="189"/>
      <c r="H1852" s="189"/>
      <c r="I1852" s="189"/>
      <c r="J1852" s="189"/>
      <c r="K1852" s="189">
        <f t="shared" si="28"/>
        <v>1</v>
      </c>
      <c r="L1852" s="188" t="s">
        <v>106</v>
      </c>
      <c r="M1852" s="188" t="s">
        <v>1554</v>
      </c>
      <c r="N1852" s="188"/>
      <c r="O1852" s="190"/>
    </row>
    <row r="1853" spans="1:15" s="174" customFormat="1">
      <c r="A1853" s="187" t="s">
        <v>5646</v>
      </c>
      <c r="B1853" s="188" t="s">
        <v>5647</v>
      </c>
      <c r="C1853" s="189"/>
      <c r="D1853" s="189">
        <v>1</v>
      </c>
      <c r="E1853" s="189">
        <v>1</v>
      </c>
      <c r="F1853" s="189"/>
      <c r="G1853" s="189"/>
      <c r="H1853" s="189"/>
      <c r="I1853" s="189"/>
      <c r="J1853" s="189"/>
      <c r="K1853" s="189">
        <f t="shared" si="28"/>
        <v>2</v>
      </c>
      <c r="L1853" s="188" t="s">
        <v>106</v>
      </c>
      <c r="M1853" s="188" t="s">
        <v>847</v>
      </c>
      <c r="N1853" s="188"/>
      <c r="O1853" s="190"/>
    </row>
    <row r="1854" spans="1:15" s="174" customFormat="1">
      <c r="A1854" s="187" t="s">
        <v>5648</v>
      </c>
      <c r="B1854" s="188" t="s">
        <v>5649</v>
      </c>
      <c r="C1854" s="189"/>
      <c r="D1854" s="189"/>
      <c r="E1854" s="189"/>
      <c r="F1854" s="189"/>
      <c r="G1854" s="189">
        <v>1</v>
      </c>
      <c r="H1854" s="189"/>
      <c r="I1854" s="189">
        <v>1</v>
      </c>
      <c r="J1854" s="189"/>
      <c r="K1854" s="189">
        <f t="shared" si="28"/>
        <v>2</v>
      </c>
      <c r="L1854" s="188" t="s">
        <v>123</v>
      </c>
      <c r="M1854" s="188" t="s">
        <v>844</v>
      </c>
      <c r="N1854" s="188"/>
      <c r="O1854" s="190"/>
    </row>
    <row r="1855" spans="1:15" s="174" customFormat="1">
      <c r="A1855" s="187" t="s">
        <v>5650</v>
      </c>
      <c r="B1855" s="188" t="s">
        <v>5651</v>
      </c>
      <c r="C1855" s="189">
        <v>1</v>
      </c>
      <c r="D1855" s="189"/>
      <c r="E1855" s="189"/>
      <c r="F1855" s="189"/>
      <c r="G1855" s="189"/>
      <c r="H1855" s="189">
        <v>1</v>
      </c>
      <c r="I1855" s="189"/>
      <c r="J1855" s="189"/>
      <c r="K1855" s="189">
        <f t="shared" si="28"/>
        <v>2</v>
      </c>
      <c r="L1855" s="188" t="s">
        <v>264</v>
      </c>
      <c r="M1855" s="188" t="s">
        <v>827</v>
      </c>
      <c r="N1855" s="188"/>
      <c r="O1855" s="190"/>
    </row>
    <row r="1856" spans="1:15" s="174" customFormat="1">
      <c r="A1856" s="187" t="s">
        <v>5652</v>
      </c>
      <c r="B1856" s="188" t="s">
        <v>5653</v>
      </c>
      <c r="C1856" s="189">
        <v>1</v>
      </c>
      <c r="D1856" s="189"/>
      <c r="E1856" s="189"/>
      <c r="F1856" s="189"/>
      <c r="G1856" s="189"/>
      <c r="H1856" s="189"/>
      <c r="I1856" s="189"/>
      <c r="J1856" s="189"/>
      <c r="K1856" s="189">
        <f t="shared" si="28"/>
        <v>1</v>
      </c>
      <c r="L1856" s="188" t="s">
        <v>136</v>
      </c>
      <c r="M1856" s="188" t="s">
        <v>847</v>
      </c>
      <c r="N1856" s="188"/>
      <c r="O1856" s="190"/>
    </row>
    <row r="1857" spans="1:15" s="174" customFormat="1">
      <c r="A1857" s="187" t="s">
        <v>5654</v>
      </c>
      <c r="B1857" s="188" t="s">
        <v>5655</v>
      </c>
      <c r="C1857" s="189">
        <v>1</v>
      </c>
      <c r="D1857" s="189"/>
      <c r="E1857" s="189"/>
      <c r="F1857" s="189"/>
      <c r="G1857" s="189"/>
      <c r="H1857" s="189"/>
      <c r="I1857" s="189"/>
      <c r="J1857" s="189"/>
      <c r="K1857" s="189">
        <f t="shared" si="28"/>
        <v>1</v>
      </c>
      <c r="L1857" s="188" t="s">
        <v>136</v>
      </c>
      <c r="M1857" s="188" t="s">
        <v>816</v>
      </c>
      <c r="N1857" s="188"/>
      <c r="O1857" s="190"/>
    </row>
    <row r="1858" spans="1:15" s="174" customFormat="1">
      <c r="A1858" s="187" t="s">
        <v>5656</v>
      </c>
      <c r="B1858" s="188" t="s">
        <v>5657</v>
      </c>
      <c r="C1858" s="189"/>
      <c r="D1858" s="189">
        <v>1</v>
      </c>
      <c r="E1858" s="189">
        <v>1</v>
      </c>
      <c r="F1858" s="189"/>
      <c r="G1858" s="189"/>
      <c r="H1858" s="189"/>
      <c r="I1858" s="189"/>
      <c r="J1858" s="189"/>
      <c r="K1858" s="189">
        <f t="shared" si="28"/>
        <v>2</v>
      </c>
      <c r="L1858" s="188" t="s">
        <v>94</v>
      </c>
      <c r="M1858" s="188" t="s">
        <v>847</v>
      </c>
      <c r="N1858" s="188"/>
      <c r="O1858" s="190"/>
    </row>
    <row r="1859" spans="1:15" s="174" customFormat="1">
      <c r="A1859" s="187" t="s">
        <v>5658</v>
      </c>
      <c r="B1859" s="188" t="s">
        <v>5659</v>
      </c>
      <c r="C1859" s="189">
        <v>1</v>
      </c>
      <c r="D1859" s="189">
        <v>1</v>
      </c>
      <c r="E1859" s="189">
        <v>1</v>
      </c>
      <c r="F1859" s="189"/>
      <c r="G1859" s="189"/>
      <c r="H1859" s="189"/>
      <c r="I1859" s="189"/>
      <c r="J1859" s="189"/>
      <c r="K1859" s="189">
        <f t="shared" si="28"/>
        <v>3</v>
      </c>
      <c r="L1859" s="188" t="s">
        <v>94</v>
      </c>
      <c r="M1859" s="188" t="s">
        <v>816</v>
      </c>
      <c r="N1859" s="188"/>
      <c r="O1859" s="190"/>
    </row>
    <row r="1860" spans="1:15" s="174" customFormat="1">
      <c r="A1860" s="187" t="s">
        <v>5660</v>
      </c>
      <c r="B1860" s="188" t="s">
        <v>5661</v>
      </c>
      <c r="C1860" s="189"/>
      <c r="D1860" s="189">
        <v>1</v>
      </c>
      <c r="E1860" s="189"/>
      <c r="F1860" s="189"/>
      <c r="G1860" s="189"/>
      <c r="H1860" s="189"/>
      <c r="I1860" s="189"/>
      <c r="J1860" s="189"/>
      <c r="K1860" s="189">
        <f t="shared" si="28"/>
        <v>1</v>
      </c>
      <c r="L1860" s="188" t="s">
        <v>94</v>
      </c>
      <c r="M1860" s="188" t="s">
        <v>823</v>
      </c>
      <c r="N1860" s="188"/>
      <c r="O1860" s="190"/>
    </row>
    <row r="1861" spans="1:15" s="174" customFormat="1">
      <c r="A1861" s="187" t="s">
        <v>5662</v>
      </c>
      <c r="B1861" s="188" t="s">
        <v>5663</v>
      </c>
      <c r="C1861" s="189"/>
      <c r="D1861" s="189"/>
      <c r="E1861" s="189">
        <v>1</v>
      </c>
      <c r="F1861" s="189"/>
      <c r="G1861" s="189"/>
      <c r="H1861" s="189"/>
      <c r="I1861" s="189"/>
      <c r="J1861" s="189"/>
      <c r="K1861" s="189">
        <f t="shared" si="28"/>
        <v>1</v>
      </c>
      <c r="L1861" s="188" t="s">
        <v>94</v>
      </c>
      <c r="M1861" s="188" t="s">
        <v>1554</v>
      </c>
      <c r="N1861" s="188"/>
      <c r="O1861" s="190"/>
    </row>
    <row r="1862" spans="1:15" s="174" customFormat="1">
      <c r="A1862" s="187" t="s">
        <v>5664</v>
      </c>
      <c r="B1862" s="188" t="s">
        <v>5665</v>
      </c>
      <c r="C1862" s="189"/>
      <c r="D1862" s="189">
        <v>1</v>
      </c>
      <c r="E1862" s="189">
        <v>1</v>
      </c>
      <c r="F1862" s="189"/>
      <c r="G1862" s="189"/>
      <c r="H1862" s="189"/>
      <c r="I1862" s="189"/>
      <c r="J1862" s="189"/>
      <c r="K1862" s="189">
        <f t="shared" si="28"/>
        <v>2</v>
      </c>
      <c r="L1862" s="188" t="s">
        <v>94</v>
      </c>
      <c r="M1862" s="188" t="s">
        <v>827</v>
      </c>
      <c r="N1862" s="188" t="s">
        <v>1168</v>
      </c>
      <c r="O1862" s="190"/>
    </row>
    <row r="1863" spans="1:15" s="174" customFormat="1">
      <c r="A1863" s="187" t="s">
        <v>5666</v>
      </c>
      <c r="B1863" s="188" t="s">
        <v>5667</v>
      </c>
      <c r="C1863" s="189">
        <v>1</v>
      </c>
      <c r="D1863" s="189"/>
      <c r="E1863" s="189">
        <v>1</v>
      </c>
      <c r="F1863" s="189"/>
      <c r="G1863" s="189"/>
      <c r="H1863" s="189"/>
      <c r="I1863" s="189"/>
      <c r="J1863" s="189"/>
      <c r="K1863" s="189">
        <f t="shared" si="28"/>
        <v>2</v>
      </c>
      <c r="L1863" s="188" t="s">
        <v>94</v>
      </c>
      <c r="M1863" s="188" t="s">
        <v>1600</v>
      </c>
      <c r="N1863" s="188" t="s">
        <v>828</v>
      </c>
      <c r="O1863" s="190"/>
    </row>
    <row r="1864" spans="1:15" s="174" customFormat="1">
      <c r="A1864" s="187" t="s">
        <v>5668</v>
      </c>
      <c r="B1864" s="188" t="s">
        <v>5669</v>
      </c>
      <c r="C1864" s="189">
        <v>1</v>
      </c>
      <c r="D1864" s="189"/>
      <c r="E1864" s="189"/>
      <c r="F1864" s="189"/>
      <c r="G1864" s="189"/>
      <c r="H1864" s="189"/>
      <c r="I1864" s="189"/>
      <c r="J1864" s="189"/>
      <c r="K1864" s="189">
        <f t="shared" si="28"/>
        <v>1</v>
      </c>
      <c r="L1864" s="188" t="s">
        <v>94</v>
      </c>
      <c r="M1864" s="188" t="s">
        <v>816</v>
      </c>
      <c r="N1864" s="188"/>
      <c r="O1864" s="190"/>
    </row>
    <row r="1865" spans="1:15" s="174" customFormat="1">
      <c r="A1865" s="187" t="s">
        <v>5670</v>
      </c>
      <c r="B1865" s="188" t="s">
        <v>5671</v>
      </c>
      <c r="C1865" s="189"/>
      <c r="D1865" s="189"/>
      <c r="E1865" s="189"/>
      <c r="F1865" s="189"/>
      <c r="G1865" s="189"/>
      <c r="H1865" s="189"/>
      <c r="I1865" s="189"/>
      <c r="J1865" s="189">
        <v>1</v>
      </c>
      <c r="K1865" s="189">
        <f t="shared" ref="K1865:K1928" si="29">SUM(C1865:J1865)</f>
        <v>1</v>
      </c>
      <c r="L1865" s="188" t="s">
        <v>404</v>
      </c>
      <c r="M1865" s="188" t="s">
        <v>816</v>
      </c>
      <c r="N1865" s="188"/>
      <c r="O1865" s="190"/>
    </row>
    <row r="1866" spans="1:15" s="174" customFormat="1">
      <c r="A1866" s="187" t="s">
        <v>5672</v>
      </c>
      <c r="B1866" s="188" t="s">
        <v>5673</v>
      </c>
      <c r="C1866" s="189"/>
      <c r="D1866" s="189"/>
      <c r="E1866" s="189">
        <v>1</v>
      </c>
      <c r="F1866" s="189"/>
      <c r="G1866" s="189"/>
      <c r="H1866" s="189"/>
      <c r="I1866" s="189"/>
      <c r="J1866" s="189"/>
      <c r="K1866" s="189">
        <f t="shared" si="29"/>
        <v>1</v>
      </c>
      <c r="L1866" s="188" t="s">
        <v>404</v>
      </c>
      <c r="M1866" s="188" t="s">
        <v>1783</v>
      </c>
      <c r="N1866" s="188"/>
      <c r="O1866" s="190"/>
    </row>
    <row r="1867" spans="1:15" s="174" customFormat="1">
      <c r="A1867" s="187" t="s">
        <v>5674</v>
      </c>
      <c r="B1867" s="188" t="s">
        <v>5675</v>
      </c>
      <c r="C1867" s="189">
        <v>1</v>
      </c>
      <c r="D1867" s="189"/>
      <c r="E1867" s="189"/>
      <c r="F1867" s="189"/>
      <c r="G1867" s="189"/>
      <c r="H1867" s="189">
        <v>1</v>
      </c>
      <c r="I1867" s="189">
        <v>1</v>
      </c>
      <c r="J1867" s="189"/>
      <c r="K1867" s="189">
        <f t="shared" si="29"/>
        <v>3</v>
      </c>
      <c r="L1867" s="188" t="s">
        <v>404</v>
      </c>
      <c r="M1867" s="188" t="s">
        <v>3907</v>
      </c>
      <c r="N1867" s="188"/>
      <c r="O1867" s="190"/>
    </row>
    <row r="1868" spans="1:15" s="174" customFormat="1">
      <c r="A1868" s="187" t="s">
        <v>5676</v>
      </c>
      <c r="B1868" s="188" t="s">
        <v>5677</v>
      </c>
      <c r="C1868" s="189"/>
      <c r="D1868" s="189"/>
      <c r="E1868" s="189"/>
      <c r="F1868" s="189"/>
      <c r="G1868" s="189">
        <v>1</v>
      </c>
      <c r="H1868" s="189"/>
      <c r="I1868" s="189"/>
      <c r="J1868" s="189">
        <v>1</v>
      </c>
      <c r="K1868" s="189">
        <f t="shared" si="29"/>
        <v>2</v>
      </c>
      <c r="L1868" s="188" t="s">
        <v>404</v>
      </c>
      <c r="M1868" s="188" t="s">
        <v>816</v>
      </c>
      <c r="N1868" s="188"/>
      <c r="O1868" s="190"/>
    </row>
    <row r="1869" spans="1:15" s="174" customFormat="1">
      <c r="A1869" s="187" t="s">
        <v>5678</v>
      </c>
      <c r="B1869" s="188" t="s">
        <v>5679</v>
      </c>
      <c r="C1869" s="189"/>
      <c r="D1869" s="189"/>
      <c r="E1869" s="189">
        <v>1</v>
      </c>
      <c r="F1869" s="189"/>
      <c r="G1869" s="189"/>
      <c r="H1869" s="189"/>
      <c r="I1869" s="189"/>
      <c r="J1869" s="189"/>
      <c r="K1869" s="189">
        <f t="shared" si="29"/>
        <v>1</v>
      </c>
      <c r="L1869" s="188" t="s">
        <v>404</v>
      </c>
      <c r="M1869" s="188" t="s">
        <v>861</v>
      </c>
      <c r="N1869" s="188"/>
      <c r="O1869" s="190"/>
    </row>
    <row r="1870" spans="1:15" s="174" customFormat="1">
      <c r="A1870" s="187" t="s">
        <v>5680</v>
      </c>
      <c r="B1870" s="188" t="s">
        <v>5681</v>
      </c>
      <c r="C1870" s="189">
        <v>1</v>
      </c>
      <c r="D1870" s="189"/>
      <c r="E1870" s="189">
        <v>1</v>
      </c>
      <c r="F1870" s="189"/>
      <c r="G1870" s="189"/>
      <c r="H1870" s="189"/>
      <c r="I1870" s="189"/>
      <c r="J1870" s="189"/>
      <c r="K1870" s="189">
        <f t="shared" si="29"/>
        <v>2</v>
      </c>
      <c r="L1870" s="188" t="s">
        <v>404</v>
      </c>
      <c r="M1870" s="188" t="s">
        <v>827</v>
      </c>
      <c r="N1870" s="188"/>
      <c r="O1870" s="190"/>
    </row>
    <row r="1871" spans="1:15" s="174" customFormat="1">
      <c r="A1871" s="187" t="s">
        <v>5682</v>
      </c>
      <c r="B1871" s="188" t="s">
        <v>5683</v>
      </c>
      <c r="C1871" s="189"/>
      <c r="D1871" s="189">
        <v>1</v>
      </c>
      <c r="E1871" s="189"/>
      <c r="F1871" s="189"/>
      <c r="G1871" s="189"/>
      <c r="H1871" s="189"/>
      <c r="I1871" s="189"/>
      <c r="J1871" s="189"/>
      <c r="K1871" s="189">
        <f t="shared" si="29"/>
        <v>1</v>
      </c>
      <c r="L1871" s="188" t="s">
        <v>404</v>
      </c>
      <c r="M1871" s="188" t="s">
        <v>816</v>
      </c>
      <c r="N1871" s="188"/>
      <c r="O1871" s="190"/>
    </row>
    <row r="1872" spans="1:15" s="174" customFormat="1">
      <c r="A1872" s="187" t="s">
        <v>5684</v>
      </c>
      <c r="B1872" s="188" t="s">
        <v>5685</v>
      </c>
      <c r="C1872" s="189"/>
      <c r="D1872" s="189">
        <v>1</v>
      </c>
      <c r="E1872" s="189">
        <v>1</v>
      </c>
      <c r="F1872" s="189">
        <v>1</v>
      </c>
      <c r="G1872" s="189"/>
      <c r="H1872" s="189"/>
      <c r="I1872" s="189"/>
      <c r="J1872" s="189"/>
      <c r="K1872" s="189">
        <f t="shared" si="29"/>
        <v>3</v>
      </c>
      <c r="L1872" s="188" t="s">
        <v>404</v>
      </c>
      <c r="M1872" s="188" t="s">
        <v>816</v>
      </c>
      <c r="N1872" s="188" t="s">
        <v>1168</v>
      </c>
      <c r="O1872" s="190"/>
    </row>
    <row r="1873" spans="1:15" s="174" customFormat="1">
      <c r="A1873" s="187" t="s">
        <v>5686</v>
      </c>
      <c r="B1873" s="188" t="s">
        <v>5687</v>
      </c>
      <c r="C1873" s="189">
        <v>1</v>
      </c>
      <c r="D1873" s="189"/>
      <c r="E1873" s="189"/>
      <c r="F1873" s="189"/>
      <c r="G1873" s="189"/>
      <c r="H1873" s="189"/>
      <c r="I1873" s="189">
        <v>1</v>
      </c>
      <c r="J1873" s="189"/>
      <c r="K1873" s="189">
        <f t="shared" si="29"/>
        <v>2</v>
      </c>
      <c r="L1873" s="188" t="s">
        <v>466</v>
      </c>
      <c r="M1873" s="188" t="s">
        <v>844</v>
      </c>
      <c r="N1873" s="188"/>
      <c r="O1873" s="190"/>
    </row>
    <row r="1874" spans="1:15" s="174" customFormat="1">
      <c r="A1874" s="187" t="s">
        <v>5688</v>
      </c>
      <c r="B1874" s="188" t="s">
        <v>5689</v>
      </c>
      <c r="C1874" s="189">
        <v>1</v>
      </c>
      <c r="D1874" s="189"/>
      <c r="E1874" s="189"/>
      <c r="F1874" s="189"/>
      <c r="G1874" s="189"/>
      <c r="H1874" s="189"/>
      <c r="I1874" s="189"/>
      <c r="J1874" s="189">
        <v>1</v>
      </c>
      <c r="K1874" s="189">
        <f t="shared" si="29"/>
        <v>2</v>
      </c>
      <c r="L1874" s="188" t="s">
        <v>466</v>
      </c>
      <c r="M1874" s="188" t="s">
        <v>827</v>
      </c>
      <c r="N1874" s="188"/>
      <c r="O1874" s="190"/>
    </row>
    <row r="1875" spans="1:15" s="174" customFormat="1">
      <c r="A1875" s="187" t="s">
        <v>5690</v>
      </c>
      <c r="B1875" s="188" t="s">
        <v>5691</v>
      </c>
      <c r="C1875" s="189">
        <v>1</v>
      </c>
      <c r="D1875" s="189">
        <v>1</v>
      </c>
      <c r="E1875" s="189"/>
      <c r="F1875" s="189"/>
      <c r="G1875" s="189"/>
      <c r="H1875" s="189"/>
      <c r="I1875" s="189"/>
      <c r="J1875" s="189"/>
      <c r="K1875" s="189">
        <f t="shared" si="29"/>
        <v>2</v>
      </c>
      <c r="L1875" s="188" t="s">
        <v>466</v>
      </c>
      <c r="M1875" s="188" t="s">
        <v>816</v>
      </c>
      <c r="N1875" s="188"/>
      <c r="O1875" s="190"/>
    </row>
    <row r="1876" spans="1:15" s="174" customFormat="1">
      <c r="A1876" s="187" t="s">
        <v>5692</v>
      </c>
      <c r="B1876" s="188" t="s">
        <v>5693</v>
      </c>
      <c r="C1876" s="189"/>
      <c r="D1876" s="189"/>
      <c r="E1876" s="189">
        <v>1</v>
      </c>
      <c r="F1876" s="189"/>
      <c r="G1876" s="189"/>
      <c r="H1876" s="189"/>
      <c r="I1876" s="189"/>
      <c r="J1876" s="189"/>
      <c r="K1876" s="189">
        <f t="shared" si="29"/>
        <v>1</v>
      </c>
      <c r="L1876" s="188" t="s">
        <v>466</v>
      </c>
      <c r="M1876" s="188" t="s">
        <v>844</v>
      </c>
      <c r="N1876" s="188"/>
      <c r="O1876" s="190"/>
    </row>
    <row r="1877" spans="1:15" s="174" customFormat="1">
      <c r="A1877" s="187" t="s">
        <v>5694</v>
      </c>
      <c r="B1877" s="188" t="s">
        <v>5695</v>
      </c>
      <c r="C1877" s="189"/>
      <c r="D1877" s="189"/>
      <c r="E1877" s="189"/>
      <c r="F1877" s="189"/>
      <c r="G1877" s="189"/>
      <c r="H1877" s="189">
        <v>1</v>
      </c>
      <c r="I1877" s="189">
        <v>1</v>
      </c>
      <c r="J1877" s="189"/>
      <c r="K1877" s="189">
        <f t="shared" si="29"/>
        <v>2</v>
      </c>
      <c r="L1877" s="188" t="s">
        <v>466</v>
      </c>
      <c r="M1877" s="188" t="s">
        <v>847</v>
      </c>
      <c r="N1877" s="188"/>
      <c r="O1877" s="190"/>
    </row>
    <row r="1878" spans="1:15" s="174" customFormat="1">
      <c r="A1878" s="187" t="s">
        <v>5696</v>
      </c>
      <c r="B1878" s="188" t="s">
        <v>5697</v>
      </c>
      <c r="C1878" s="189"/>
      <c r="D1878" s="189"/>
      <c r="E1878" s="189"/>
      <c r="F1878" s="189"/>
      <c r="G1878" s="189">
        <v>1</v>
      </c>
      <c r="H1878" s="189"/>
      <c r="I1878" s="189"/>
      <c r="J1878" s="189">
        <v>1</v>
      </c>
      <c r="K1878" s="189">
        <f t="shared" si="29"/>
        <v>2</v>
      </c>
      <c r="L1878" s="188" t="s">
        <v>466</v>
      </c>
      <c r="M1878" s="188" t="s">
        <v>5698</v>
      </c>
      <c r="N1878" s="188"/>
      <c r="O1878" s="190"/>
    </row>
    <row r="1879" spans="1:15" s="174" customFormat="1">
      <c r="A1879" s="187" t="s">
        <v>5699</v>
      </c>
      <c r="B1879" s="188" t="s">
        <v>5700</v>
      </c>
      <c r="C1879" s="189"/>
      <c r="D1879" s="189">
        <v>1</v>
      </c>
      <c r="E1879" s="189">
        <v>1</v>
      </c>
      <c r="F1879" s="189"/>
      <c r="G1879" s="189"/>
      <c r="H1879" s="189"/>
      <c r="I1879" s="189"/>
      <c r="J1879" s="189"/>
      <c r="K1879" s="189">
        <f t="shared" si="29"/>
        <v>2</v>
      </c>
      <c r="L1879" s="188" t="s">
        <v>466</v>
      </c>
      <c r="M1879" s="188" t="s">
        <v>816</v>
      </c>
      <c r="N1879" s="188"/>
      <c r="O1879" s="190"/>
    </row>
    <row r="1880" spans="1:15" s="174" customFormat="1">
      <c r="A1880" s="187" t="s">
        <v>5701</v>
      </c>
      <c r="B1880" s="188" t="s">
        <v>5702</v>
      </c>
      <c r="C1880" s="189"/>
      <c r="D1880" s="189"/>
      <c r="E1880" s="189">
        <v>1</v>
      </c>
      <c r="F1880" s="189"/>
      <c r="G1880" s="189"/>
      <c r="H1880" s="189"/>
      <c r="I1880" s="189"/>
      <c r="J1880" s="189"/>
      <c r="K1880" s="189">
        <f t="shared" si="29"/>
        <v>1</v>
      </c>
      <c r="L1880" s="188" t="s">
        <v>466</v>
      </c>
      <c r="M1880" s="188" t="s">
        <v>823</v>
      </c>
      <c r="N1880" s="188"/>
      <c r="O1880" s="190"/>
    </row>
    <row r="1881" spans="1:15" s="174" customFormat="1">
      <c r="A1881" s="187" t="s">
        <v>5703</v>
      </c>
      <c r="B1881" s="188" t="s">
        <v>5704</v>
      </c>
      <c r="C1881" s="189">
        <v>1</v>
      </c>
      <c r="D1881" s="189"/>
      <c r="E1881" s="189"/>
      <c r="F1881" s="189"/>
      <c r="G1881" s="189"/>
      <c r="H1881" s="189"/>
      <c r="I1881" s="189"/>
      <c r="J1881" s="189">
        <v>1</v>
      </c>
      <c r="K1881" s="189">
        <f t="shared" si="29"/>
        <v>2</v>
      </c>
      <c r="L1881" s="188" t="s">
        <v>136</v>
      </c>
      <c r="M1881" s="188" t="s">
        <v>827</v>
      </c>
      <c r="N1881" s="188"/>
      <c r="O1881" s="190"/>
    </row>
    <row r="1882" spans="1:15" s="174" customFormat="1">
      <c r="A1882" s="187" t="s">
        <v>5705</v>
      </c>
      <c r="B1882" s="188" t="s">
        <v>5706</v>
      </c>
      <c r="C1882" s="189">
        <v>1</v>
      </c>
      <c r="D1882" s="189"/>
      <c r="E1882" s="189"/>
      <c r="F1882" s="189"/>
      <c r="G1882" s="189"/>
      <c r="H1882" s="189"/>
      <c r="I1882" s="189">
        <v>1</v>
      </c>
      <c r="J1882" s="189"/>
      <c r="K1882" s="189">
        <f t="shared" si="29"/>
        <v>2</v>
      </c>
      <c r="L1882" s="188" t="s">
        <v>5707</v>
      </c>
      <c r="M1882" s="188" t="s">
        <v>844</v>
      </c>
      <c r="N1882" s="188"/>
      <c r="O1882" s="190"/>
    </row>
    <row r="1883" spans="1:15" s="174" customFormat="1">
      <c r="A1883" s="187" t="s">
        <v>5708</v>
      </c>
      <c r="B1883" s="188" t="s">
        <v>5709</v>
      </c>
      <c r="C1883" s="189">
        <v>1</v>
      </c>
      <c r="D1883" s="189"/>
      <c r="E1883" s="189"/>
      <c r="F1883" s="189"/>
      <c r="G1883" s="189"/>
      <c r="H1883" s="189"/>
      <c r="I1883" s="189"/>
      <c r="J1883" s="189"/>
      <c r="K1883" s="189">
        <f t="shared" si="29"/>
        <v>1</v>
      </c>
      <c r="L1883" s="188" t="s">
        <v>733</v>
      </c>
      <c r="M1883" s="188" t="s">
        <v>847</v>
      </c>
      <c r="N1883" s="188"/>
      <c r="O1883" s="190"/>
    </row>
    <row r="1884" spans="1:15" s="174" customFormat="1">
      <c r="A1884" s="187" t="s">
        <v>5710</v>
      </c>
      <c r="B1884" s="188" t="s">
        <v>5711</v>
      </c>
      <c r="C1884" s="189">
        <v>1</v>
      </c>
      <c r="D1884" s="189"/>
      <c r="E1884" s="189"/>
      <c r="F1884" s="189"/>
      <c r="G1884" s="189"/>
      <c r="H1884" s="189"/>
      <c r="I1884" s="189"/>
      <c r="J1884" s="189"/>
      <c r="K1884" s="189">
        <f t="shared" si="29"/>
        <v>1</v>
      </c>
      <c r="L1884" s="188" t="s">
        <v>733</v>
      </c>
      <c r="M1884" s="188" t="s">
        <v>2387</v>
      </c>
      <c r="N1884" s="188"/>
      <c r="O1884" s="190"/>
    </row>
    <row r="1885" spans="1:15" s="174" customFormat="1">
      <c r="A1885" s="187" t="s">
        <v>5712</v>
      </c>
      <c r="B1885" s="188" t="s">
        <v>5713</v>
      </c>
      <c r="C1885" s="189"/>
      <c r="D1885" s="189"/>
      <c r="E1885" s="189">
        <v>1</v>
      </c>
      <c r="F1885" s="189"/>
      <c r="G1885" s="189"/>
      <c r="H1885" s="189"/>
      <c r="I1885" s="189"/>
      <c r="J1885" s="189"/>
      <c r="K1885" s="189">
        <f t="shared" si="29"/>
        <v>1</v>
      </c>
      <c r="L1885" s="188" t="s">
        <v>106</v>
      </c>
      <c r="M1885" s="188" t="s">
        <v>2362</v>
      </c>
      <c r="N1885" s="188"/>
      <c r="O1885" s="190"/>
    </row>
    <row r="1886" spans="1:15" s="174" customFormat="1">
      <c r="A1886" s="187" t="s">
        <v>5714</v>
      </c>
      <c r="B1886" s="188" t="s">
        <v>5715</v>
      </c>
      <c r="C1886" s="189"/>
      <c r="D1886" s="189">
        <v>1</v>
      </c>
      <c r="E1886" s="189"/>
      <c r="F1886" s="189"/>
      <c r="G1886" s="189"/>
      <c r="H1886" s="189"/>
      <c r="I1886" s="189"/>
      <c r="J1886" s="189"/>
      <c r="K1886" s="189">
        <f t="shared" si="29"/>
        <v>1</v>
      </c>
      <c r="L1886" s="188" t="s">
        <v>98</v>
      </c>
      <c r="M1886" s="188" t="s">
        <v>816</v>
      </c>
      <c r="N1886" s="188"/>
      <c r="O1886" s="190"/>
    </row>
    <row r="1887" spans="1:15" s="174" customFormat="1">
      <c r="A1887" s="187" t="s">
        <v>5716</v>
      </c>
      <c r="B1887" s="188" t="s">
        <v>5717</v>
      </c>
      <c r="C1887" s="189"/>
      <c r="D1887" s="189"/>
      <c r="E1887" s="189"/>
      <c r="F1887" s="189"/>
      <c r="G1887" s="189"/>
      <c r="H1887" s="189"/>
      <c r="I1887" s="189">
        <v>1</v>
      </c>
      <c r="J1887" s="189"/>
      <c r="K1887" s="189">
        <f t="shared" si="29"/>
        <v>1</v>
      </c>
      <c r="L1887" s="188" t="s">
        <v>123</v>
      </c>
      <c r="M1887" s="188" t="s">
        <v>844</v>
      </c>
      <c r="N1887" s="188"/>
      <c r="O1887" s="190"/>
    </row>
    <row r="1888" spans="1:15" s="174" customFormat="1">
      <c r="A1888" s="187" t="s">
        <v>5718</v>
      </c>
      <c r="B1888" s="188" t="s">
        <v>5719</v>
      </c>
      <c r="C1888" s="189"/>
      <c r="D1888" s="189"/>
      <c r="E1888" s="189">
        <v>1</v>
      </c>
      <c r="F1888" s="189"/>
      <c r="G1888" s="189"/>
      <c r="H1888" s="189"/>
      <c r="I1888" s="189"/>
      <c r="J1888" s="189"/>
      <c r="K1888" s="189">
        <f t="shared" si="29"/>
        <v>1</v>
      </c>
      <c r="L1888" s="188" t="s">
        <v>123</v>
      </c>
      <c r="M1888" s="188" t="s">
        <v>844</v>
      </c>
      <c r="N1888" s="188"/>
      <c r="O1888" s="190"/>
    </row>
    <row r="1889" spans="1:15" s="174" customFormat="1">
      <c r="A1889" s="187" t="s">
        <v>5720</v>
      </c>
      <c r="B1889" s="188" t="s">
        <v>5721</v>
      </c>
      <c r="C1889" s="189"/>
      <c r="D1889" s="189"/>
      <c r="E1889" s="189">
        <v>1</v>
      </c>
      <c r="F1889" s="189"/>
      <c r="G1889" s="189"/>
      <c r="H1889" s="189"/>
      <c r="I1889" s="189"/>
      <c r="J1889" s="189"/>
      <c r="K1889" s="189">
        <f t="shared" si="29"/>
        <v>1</v>
      </c>
      <c r="L1889" s="188" t="s">
        <v>110</v>
      </c>
      <c r="M1889" s="188" t="s">
        <v>844</v>
      </c>
      <c r="N1889" s="188"/>
      <c r="O1889" s="190"/>
    </row>
    <row r="1890" spans="1:15" s="174" customFormat="1">
      <c r="A1890" s="187" t="s">
        <v>5722</v>
      </c>
      <c r="B1890" s="188" t="s">
        <v>5723</v>
      </c>
      <c r="C1890" s="189"/>
      <c r="D1890" s="189"/>
      <c r="E1890" s="189"/>
      <c r="F1890" s="189"/>
      <c r="G1890" s="189">
        <v>1</v>
      </c>
      <c r="H1890" s="189"/>
      <c r="I1890" s="189"/>
      <c r="J1890" s="189">
        <v>1</v>
      </c>
      <c r="K1890" s="189">
        <f t="shared" si="29"/>
        <v>2</v>
      </c>
      <c r="L1890" s="188" t="s">
        <v>94</v>
      </c>
      <c r="M1890" s="188" t="s">
        <v>816</v>
      </c>
      <c r="N1890" s="188"/>
      <c r="O1890" s="190"/>
    </row>
    <row r="1891" spans="1:15" s="174" customFormat="1">
      <c r="A1891" s="187" t="s">
        <v>5724</v>
      </c>
      <c r="B1891" s="188"/>
      <c r="C1891" s="189"/>
      <c r="D1891" s="189"/>
      <c r="E1891" s="189"/>
      <c r="F1891" s="189"/>
      <c r="G1891" s="189">
        <v>1</v>
      </c>
      <c r="H1891" s="189"/>
      <c r="I1891" s="189"/>
      <c r="J1891" s="189"/>
      <c r="K1891" s="189">
        <f t="shared" si="29"/>
        <v>1</v>
      </c>
      <c r="L1891" s="188" t="s">
        <v>94</v>
      </c>
      <c r="M1891" s="188" t="s">
        <v>885</v>
      </c>
      <c r="N1891" s="188" t="s">
        <v>903</v>
      </c>
      <c r="O1891" s="190"/>
    </row>
    <row r="1892" spans="1:15" s="174" customFormat="1">
      <c r="A1892" s="187" t="s">
        <v>5725</v>
      </c>
      <c r="B1892" s="188" t="s">
        <v>5726</v>
      </c>
      <c r="C1892" s="189"/>
      <c r="D1892" s="189"/>
      <c r="E1892" s="189"/>
      <c r="F1892" s="189"/>
      <c r="G1892" s="189">
        <v>1</v>
      </c>
      <c r="H1892" s="189"/>
      <c r="I1892" s="189"/>
      <c r="J1892" s="189"/>
      <c r="K1892" s="189">
        <f t="shared" si="29"/>
        <v>1</v>
      </c>
      <c r="L1892" s="188" t="s">
        <v>94</v>
      </c>
      <c r="M1892" s="188" t="s">
        <v>885</v>
      </c>
      <c r="N1892" s="188"/>
      <c r="O1892" s="190"/>
    </row>
    <row r="1893" spans="1:15" s="174" customFormat="1">
      <c r="A1893" s="187" t="s">
        <v>5727</v>
      </c>
      <c r="B1893" s="188" t="s">
        <v>5728</v>
      </c>
      <c r="C1893" s="189"/>
      <c r="D1893" s="189"/>
      <c r="E1893" s="189"/>
      <c r="F1893" s="189"/>
      <c r="G1893" s="189"/>
      <c r="H1893" s="189">
        <v>1</v>
      </c>
      <c r="I1893" s="189">
        <v>1</v>
      </c>
      <c r="J1893" s="189">
        <v>1</v>
      </c>
      <c r="K1893" s="189">
        <f t="shared" si="29"/>
        <v>3</v>
      </c>
      <c r="L1893" s="188" t="s">
        <v>106</v>
      </c>
      <c r="M1893" s="188" t="s">
        <v>823</v>
      </c>
      <c r="N1893" s="188"/>
      <c r="O1893" s="190"/>
    </row>
    <row r="1894" spans="1:15" s="174" customFormat="1">
      <c r="A1894" s="187" t="s">
        <v>5729</v>
      </c>
      <c r="B1894" s="188" t="s">
        <v>5730</v>
      </c>
      <c r="C1894" s="189"/>
      <c r="D1894" s="189"/>
      <c r="E1894" s="189"/>
      <c r="F1894" s="189"/>
      <c r="G1894" s="189">
        <v>1</v>
      </c>
      <c r="H1894" s="189">
        <v>1</v>
      </c>
      <c r="I1894" s="189">
        <v>1</v>
      </c>
      <c r="J1894" s="189"/>
      <c r="K1894" s="189">
        <f t="shared" si="29"/>
        <v>3</v>
      </c>
      <c r="L1894" s="188" t="s">
        <v>106</v>
      </c>
      <c r="M1894" s="188" t="s">
        <v>847</v>
      </c>
      <c r="N1894" s="188"/>
      <c r="O1894" s="190"/>
    </row>
    <row r="1895" spans="1:15" s="174" customFormat="1">
      <c r="A1895" s="187" t="s">
        <v>5731</v>
      </c>
      <c r="B1895" s="188" t="s">
        <v>5732</v>
      </c>
      <c r="C1895" s="189"/>
      <c r="D1895" s="189"/>
      <c r="E1895" s="189"/>
      <c r="F1895" s="189"/>
      <c r="G1895" s="189">
        <v>1</v>
      </c>
      <c r="H1895" s="189"/>
      <c r="I1895" s="189"/>
      <c r="J1895" s="189">
        <v>1</v>
      </c>
      <c r="K1895" s="189">
        <f t="shared" si="29"/>
        <v>2</v>
      </c>
      <c r="L1895" s="188" t="s">
        <v>106</v>
      </c>
      <c r="M1895" s="188" t="s">
        <v>816</v>
      </c>
      <c r="N1895" s="188"/>
      <c r="O1895" s="190"/>
    </row>
    <row r="1896" spans="1:15" s="174" customFormat="1">
      <c r="A1896" s="187" t="s">
        <v>5733</v>
      </c>
      <c r="B1896" s="188" t="s">
        <v>5734</v>
      </c>
      <c r="C1896" s="189"/>
      <c r="D1896" s="189"/>
      <c r="E1896" s="189"/>
      <c r="F1896" s="189"/>
      <c r="G1896" s="189">
        <v>1</v>
      </c>
      <c r="H1896" s="189"/>
      <c r="I1896" s="189"/>
      <c r="J1896" s="189"/>
      <c r="K1896" s="189">
        <f t="shared" si="29"/>
        <v>1</v>
      </c>
      <c r="L1896" s="188" t="s">
        <v>106</v>
      </c>
      <c r="M1896" s="188" t="s">
        <v>823</v>
      </c>
      <c r="N1896" s="188"/>
      <c r="O1896" s="190"/>
    </row>
    <row r="1897" spans="1:15" s="174" customFormat="1">
      <c r="A1897" s="187" t="s">
        <v>5735</v>
      </c>
      <c r="B1897" s="188" t="s">
        <v>5736</v>
      </c>
      <c r="C1897" s="189"/>
      <c r="D1897" s="189"/>
      <c r="E1897" s="189"/>
      <c r="F1897" s="189"/>
      <c r="G1897" s="189"/>
      <c r="H1897" s="189">
        <v>1</v>
      </c>
      <c r="I1897" s="189"/>
      <c r="J1897" s="189"/>
      <c r="K1897" s="189">
        <f t="shared" si="29"/>
        <v>1</v>
      </c>
      <c r="L1897" s="188" t="s">
        <v>106</v>
      </c>
      <c r="M1897" s="188" t="s">
        <v>816</v>
      </c>
      <c r="N1897" s="188"/>
      <c r="O1897" s="190"/>
    </row>
    <row r="1898" spans="1:15" s="174" customFormat="1">
      <c r="A1898" s="187" t="s">
        <v>5737</v>
      </c>
      <c r="B1898" s="188" t="s">
        <v>5738</v>
      </c>
      <c r="C1898" s="189"/>
      <c r="D1898" s="189"/>
      <c r="E1898" s="189">
        <v>1</v>
      </c>
      <c r="F1898" s="189"/>
      <c r="G1898" s="189"/>
      <c r="H1898" s="189"/>
      <c r="I1898" s="189"/>
      <c r="J1898" s="189"/>
      <c r="K1898" s="189">
        <f t="shared" si="29"/>
        <v>1</v>
      </c>
      <c r="L1898" s="188" t="s">
        <v>281</v>
      </c>
      <c r="M1898" s="188" t="s">
        <v>844</v>
      </c>
      <c r="N1898" s="188"/>
      <c r="O1898" s="190"/>
    </row>
    <row r="1899" spans="1:15" s="174" customFormat="1">
      <c r="A1899" s="187" t="s">
        <v>5739</v>
      </c>
      <c r="B1899" s="188" t="s">
        <v>5738</v>
      </c>
      <c r="C1899" s="189"/>
      <c r="D1899" s="189"/>
      <c r="E1899" s="189">
        <v>1</v>
      </c>
      <c r="F1899" s="189"/>
      <c r="G1899" s="189"/>
      <c r="H1899" s="189"/>
      <c r="I1899" s="189"/>
      <c r="J1899" s="189"/>
      <c r="K1899" s="189">
        <f t="shared" si="29"/>
        <v>1</v>
      </c>
      <c r="L1899" s="188" t="s">
        <v>281</v>
      </c>
      <c r="M1899" s="188" t="s">
        <v>820</v>
      </c>
      <c r="N1899" s="188"/>
      <c r="O1899" s="190"/>
    </row>
    <row r="1900" spans="1:15" s="174" customFormat="1">
      <c r="A1900" s="187" t="s">
        <v>5740</v>
      </c>
      <c r="B1900" s="188" t="s">
        <v>5741</v>
      </c>
      <c r="C1900" s="189"/>
      <c r="D1900" s="189"/>
      <c r="E1900" s="189">
        <v>1</v>
      </c>
      <c r="F1900" s="189">
        <v>1</v>
      </c>
      <c r="G1900" s="189">
        <v>1</v>
      </c>
      <c r="H1900" s="189">
        <v>1</v>
      </c>
      <c r="I1900" s="189"/>
      <c r="J1900" s="189">
        <v>1</v>
      </c>
      <c r="K1900" s="189">
        <f t="shared" si="29"/>
        <v>5</v>
      </c>
      <c r="L1900" s="188" t="s">
        <v>350</v>
      </c>
      <c r="M1900" s="188" t="s">
        <v>827</v>
      </c>
      <c r="N1900" s="188" t="s">
        <v>1168</v>
      </c>
      <c r="O1900" s="190"/>
    </row>
    <row r="1901" spans="1:15" s="174" customFormat="1">
      <c r="A1901" s="187" t="s">
        <v>5742</v>
      </c>
      <c r="B1901" s="188" t="s">
        <v>5743</v>
      </c>
      <c r="C1901" s="189"/>
      <c r="D1901" s="189"/>
      <c r="E1901" s="189"/>
      <c r="F1901" s="189"/>
      <c r="G1901" s="189"/>
      <c r="H1901" s="189"/>
      <c r="I1901" s="189"/>
      <c r="J1901" s="189">
        <v>1</v>
      </c>
      <c r="K1901" s="189">
        <f t="shared" si="29"/>
        <v>1</v>
      </c>
      <c r="L1901" s="188" t="s">
        <v>350</v>
      </c>
      <c r="M1901" s="188" t="s">
        <v>885</v>
      </c>
      <c r="N1901" s="188"/>
      <c r="O1901" s="190"/>
    </row>
    <row r="1902" spans="1:15" s="174" customFormat="1">
      <c r="A1902" s="187" t="s">
        <v>5744</v>
      </c>
      <c r="B1902" s="188" t="s">
        <v>5745</v>
      </c>
      <c r="C1902" s="189"/>
      <c r="D1902" s="189"/>
      <c r="E1902" s="189">
        <v>1</v>
      </c>
      <c r="F1902" s="189"/>
      <c r="G1902" s="189"/>
      <c r="H1902" s="189"/>
      <c r="I1902" s="189"/>
      <c r="J1902" s="189"/>
      <c r="K1902" s="189">
        <f t="shared" si="29"/>
        <v>1</v>
      </c>
      <c r="L1902" s="188" t="s">
        <v>350</v>
      </c>
      <c r="M1902" s="188" t="s">
        <v>861</v>
      </c>
      <c r="N1902" s="188"/>
      <c r="O1902" s="190"/>
    </row>
    <row r="1903" spans="1:15" s="174" customFormat="1">
      <c r="A1903" s="187" t="s">
        <v>5746</v>
      </c>
      <c r="B1903" s="188" t="s">
        <v>5747</v>
      </c>
      <c r="C1903" s="189"/>
      <c r="D1903" s="189"/>
      <c r="E1903" s="189"/>
      <c r="F1903" s="189"/>
      <c r="G1903" s="189"/>
      <c r="H1903" s="189"/>
      <c r="I1903" s="189">
        <v>1</v>
      </c>
      <c r="J1903" s="189"/>
      <c r="K1903" s="189">
        <f t="shared" si="29"/>
        <v>1</v>
      </c>
      <c r="L1903" s="188" t="s">
        <v>110</v>
      </c>
      <c r="M1903" s="188" t="s">
        <v>844</v>
      </c>
      <c r="N1903" s="188"/>
      <c r="O1903" s="190"/>
    </row>
    <row r="1904" spans="1:15" s="174" customFormat="1">
      <c r="A1904" s="187" t="s">
        <v>5748</v>
      </c>
      <c r="B1904" s="188" t="s">
        <v>5749</v>
      </c>
      <c r="C1904" s="189"/>
      <c r="D1904" s="189"/>
      <c r="E1904" s="189"/>
      <c r="F1904" s="189"/>
      <c r="G1904" s="189">
        <v>1</v>
      </c>
      <c r="H1904" s="189"/>
      <c r="I1904" s="189">
        <v>1</v>
      </c>
      <c r="J1904" s="189"/>
      <c r="K1904" s="189">
        <f t="shared" si="29"/>
        <v>2</v>
      </c>
      <c r="L1904" s="188" t="s">
        <v>110</v>
      </c>
      <c r="M1904" s="188" t="s">
        <v>844</v>
      </c>
      <c r="N1904" s="188"/>
      <c r="O1904" s="190"/>
    </row>
    <row r="1905" spans="1:15" s="174" customFormat="1">
      <c r="A1905" s="187" t="s">
        <v>5750</v>
      </c>
      <c r="B1905" s="188" t="s">
        <v>5751</v>
      </c>
      <c r="C1905" s="189"/>
      <c r="D1905" s="189"/>
      <c r="E1905" s="189"/>
      <c r="F1905" s="189"/>
      <c r="G1905" s="189"/>
      <c r="H1905" s="189"/>
      <c r="I1905" s="189">
        <v>1</v>
      </c>
      <c r="J1905" s="189"/>
      <c r="K1905" s="189">
        <f t="shared" si="29"/>
        <v>1</v>
      </c>
      <c r="L1905" s="188" t="s">
        <v>136</v>
      </c>
      <c r="M1905" s="188" t="s">
        <v>847</v>
      </c>
      <c r="N1905" s="188"/>
      <c r="O1905" s="190"/>
    </row>
    <row r="1906" spans="1:15" s="174" customFormat="1">
      <c r="A1906" s="187" t="s">
        <v>5752</v>
      </c>
      <c r="B1906" s="188" t="s">
        <v>5753</v>
      </c>
      <c r="C1906" s="189">
        <v>1</v>
      </c>
      <c r="D1906" s="189">
        <v>1</v>
      </c>
      <c r="E1906" s="189"/>
      <c r="F1906" s="189">
        <v>1</v>
      </c>
      <c r="G1906" s="189"/>
      <c r="H1906" s="189"/>
      <c r="I1906" s="189"/>
      <c r="J1906" s="189"/>
      <c r="K1906" s="189">
        <f t="shared" si="29"/>
        <v>3</v>
      </c>
      <c r="L1906" s="188" t="s">
        <v>136</v>
      </c>
      <c r="M1906" s="188" t="s">
        <v>885</v>
      </c>
      <c r="N1906" s="188"/>
      <c r="O1906" s="190"/>
    </row>
    <row r="1907" spans="1:15" s="174" customFormat="1">
      <c r="A1907" s="187" t="s">
        <v>5754</v>
      </c>
      <c r="B1907" s="188" t="s">
        <v>5755</v>
      </c>
      <c r="C1907" s="189">
        <v>1</v>
      </c>
      <c r="D1907" s="189"/>
      <c r="E1907" s="189"/>
      <c r="F1907" s="189"/>
      <c r="G1907" s="189"/>
      <c r="H1907" s="189"/>
      <c r="I1907" s="189">
        <v>1</v>
      </c>
      <c r="J1907" s="189"/>
      <c r="K1907" s="189">
        <f t="shared" si="29"/>
        <v>2</v>
      </c>
      <c r="L1907" s="188" t="s">
        <v>404</v>
      </c>
      <c r="M1907" s="188" t="s">
        <v>2676</v>
      </c>
      <c r="N1907" s="188"/>
      <c r="O1907" s="190"/>
    </row>
    <row r="1908" spans="1:15" s="174" customFormat="1">
      <c r="A1908" s="187" t="s">
        <v>5756</v>
      </c>
      <c r="B1908" s="188" t="s">
        <v>5757</v>
      </c>
      <c r="C1908" s="189">
        <v>1</v>
      </c>
      <c r="D1908" s="189"/>
      <c r="E1908" s="189"/>
      <c r="F1908" s="189"/>
      <c r="G1908" s="189"/>
      <c r="H1908" s="189"/>
      <c r="I1908" s="189"/>
      <c r="J1908" s="189"/>
      <c r="K1908" s="189">
        <f t="shared" si="29"/>
        <v>1</v>
      </c>
      <c r="L1908" s="188" t="s">
        <v>404</v>
      </c>
      <c r="M1908" s="188" t="s">
        <v>823</v>
      </c>
      <c r="N1908" s="188"/>
      <c r="O1908" s="190"/>
    </row>
    <row r="1909" spans="1:15" s="174" customFormat="1">
      <c r="A1909" s="187" t="s">
        <v>5758</v>
      </c>
      <c r="B1909" s="188" t="s">
        <v>5759</v>
      </c>
      <c r="C1909" s="189"/>
      <c r="D1909" s="189"/>
      <c r="E1909" s="189"/>
      <c r="F1909" s="189"/>
      <c r="G1909" s="189"/>
      <c r="H1909" s="189">
        <v>1</v>
      </c>
      <c r="I1909" s="189"/>
      <c r="J1909" s="189"/>
      <c r="K1909" s="189">
        <f t="shared" si="29"/>
        <v>1</v>
      </c>
      <c r="L1909" s="188" t="s">
        <v>106</v>
      </c>
      <c r="M1909" s="188" t="s">
        <v>816</v>
      </c>
      <c r="N1909" s="188"/>
      <c r="O1909" s="190"/>
    </row>
    <row r="1910" spans="1:15" s="174" customFormat="1">
      <c r="A1910" s="187" t="s">
        <v>5760</v>
      </c>
      <c r="B1910" s="188" t="s">
        <v>5761</v>
      </c>
      <c r="C1910" s="189"/>
      <c r="D1910" s="189">
        <v>1</v>
      </c>
      <c r="E1910" s="189"/>
      <c r="F1910" s="189"/>
      <c r="G1910" s="189"/>
      <c r="H1910" s="189"/>
      <c r="I1910" s="189"/>
      <c r="J1910" s="189"/>
      <c r="K1910" s="189">
        <f t="shared" si="29"/>
        <v>1</v>
      </c>
      <c r="L1910" s="188" t="s">
        <v>106</v>
      </c>
      <c r="M1910" s="188" t="s">
        <v>885</v>
      </c>
      <c r="N1910" s="188" t="s">
        <v>828</v>
      </c>
      <c r="O1910" s="190"/>
    </row>
    <row r="1911" spans="1:15" s="174" customFormat="1">
      <c r="A1911" s="187" t="s">
        <v>5762</v>
      </c>
      <c r="B1911" s="188" t="s">
        <v>5763</v>
      </c>
      <c r="C1911" s="189"/>
      <c r="D1911" s="189"/>
      <c r="E1911" s="189"/>
      <c r="F1911" s="189"/>
      <c r="G1911" s="189"/>
      <c r="H1911" s="189"/>
      <c r="I1911" s="189">
        <v>1</v>
      </c>
      <c r="J1911" s="189"/>
      <c r="K1911" s="189">
        <f t="shared" si="29"/>
        <v>1</v>
      </c>
      <c r="L1911" s="188" t="s">
        <v>373</v>
      </c>
      <c r="M1911" s="188" t="s">
        <v>844</v>
      </c>
      <c r="N1911" s="188"/>
      <c r="O1911" s="190"/>
    </row>
    <row r="1912" spans="1:15" s="174" customFormat="1">
      <c r="A1912" s="187" t="s">
        <v>5764</v>
      </c>
      <c r="B1912" s="188"/>
      <c r="C1912" s="189">
        <v>1</v>
      </c>
      <c r="D1912" s="189"/>
      <c r="E1912" s="189"/>
      <c r="F1912" s="189"/>
      <c r="G1912" s="189"/>
      <c r="H1912" s="189"/>
      <c r="I1912" s="189"/>
      <c r="J1912" s="189">
        <v>1</v>
      </c>
      <c r="K1912" s="189">
        <f t="shared" si="29"/>
        <v>2</v>
      </c>
      <c r="L1912" s="188" t="s">
        <v>110</v>
      </c>
      <c r="M1912" s="188" t="s">
        <v>827</v>
      </c>
      <c r="N1912" s="188"/>
      <c r="O1912" s="190"/>
    </row>
    <row r="1913" spans="1:15" s="174" customFormat="1">
      <c r="A1913" s="187" t="s">
        <v>5765</v>
      </c>
      <c r="B1913" s="188" t="s">
        <v>5766</v>
      </c>
      <c r="C1913" s="189">
        <v>1</v>
      </c>
      <c r="D1913" s="189"/>
      <c r="E1913" s="189"/>
      <c r="F1913" s="189"/>
      <c r="G1913" s="189"/>
      <c r="H1913" s="189"/>
      <c r="I1913" s="189"/>
      <c r="J1913" s="189"/>
      <c r="K1913" s="189">
        <f t="shared" si="29"/>
        <v>1</v>
      </c>
      <c r="L1913" s="188" t="s">
        <v>136</v>
      </c>
      <c r="M1913" s="188" t="s">
        <v>847</v>
      </c>
      <c r="N1913" s="188"/>
      <c r="O1913" s="190"/>
    </row>
    <row r="1914" spans="1:15" s="174" customFormat="1">
      <c r="A1914" s="187" t="s">
        <v>5767</v>
      </c>
      <c r="B1914" s="188" t="s">
        <v>5768</v>
      </c>
      <c r="C1914" s="189">
        <v>1</v>
      </c>
      <c r="D1914" s="189"/>
      <c r="E1914" s="189"/>
      <c r="F1914" s="189"/>
      <c r="G1914" s="189"/>
      <c r="H1914" s="189"/>
      <c r="I1914" s="189"/>
      <c r="J1914" s="189"/>
      <c r="K1914" s="189">
        <f t="shared" si="29"/>
        <v>1</v>
      </c>
      <c r="L1914" s="188" t="s">
        <v>136</v>
      </c>
      <c r="M1914" s="188" t="s">
        <v>847</v>
      </c>
      <c r="N1914" s="188"/>
      <c r="O1914" s="190"/>
    </row>
    <row r="1915" spans="1:15" s="174" customFormat="1">
      <c r="A1915" s="187" t="s">
        <v>5769</v>
      </c>
      <c r="B1915" s="188" t="s">
        <v>5770</v>
      </c>
      <c r="C1915" s="189">
        <v>1</v>
      </c>
      <c r="D1915" s="189"/>
      <c r="E1915" s="189"/>
      <c r="F1915" s="189"/>
      <c r="G1915" s="189"/>
      <c r="H1915" s="189"/>
      <c r="I1915" s="189"/>
      <c r="J1915" s="189"/>
      <c r="K1915" s="189">
        <f t="shared" si="29"/>
        <v>1</v>
      </c>
      <c r="L1915" s="188" t="s">
        <v>136</v>
      </c>
      <c r="M1915" s="188" t="s">
        <v>816</v>
      </c>
      <c r="N1915" s="188"/>
      <c r="O1915" s="190"/>
    </row>
    <row r="1916" spans="1:15" s="174" customFormat="1">
      <c r="A1916" s="187" t="s">
        <v>5771</v>
      </c>
      <c r="B1916" s="188" t="s">
        <v>5772</v>
      </c>
      <c r="C1916" s="189">
        <v>1</v>
      </c>
      <c r="D1916" s="189"/>
      <c r="E1916" s="189"/>
      <c r="F1916" s="189"/>
      <c r="G1916" s="189"/>
      <c r="H1916" s="189"/>
      <c r="I1916" s="189"/>
      <c r="J1916" s="189"/>
      <c r="K1916" s="189">
        <f t="shared" si="29"/>
        <v>1</v>
      </c>
      <c r="L1916" s="188" t="s">
        <v>136</v>
      </c>
      <c r="M1916" s="188" t="s">
        <v>847</v>
      </c>
      <c r="N1916" s="188"/>
      <c r="O1916" s="190"/>
    </row>
    <row r="1917" spans="1:15" s="174" customFormat="1">
      <c r="A1917" s="187" t="s">
        <v>5773</v>
      </c>
      <c r="B1917" s="188" t="s">
        <v>5774</v>
      </c>
      <c r="C1917" s="189">
        <v>1</v>
      </c>
      <c r="D1917" s="189"/>
      <c r="E1917" s="189"/>
      <c r="F1917" s="189"/>
      <c r="G1917" s="189"/>
      <c r="H1917" s="189"/>
      <c r="I1917" s="189"/>
      <c r="J1917" s="189"/>
      <c r="K1917" s="189">
        <f t="shared" si="29"/>
        <v>1</v>
      </c>
      <c r="L1917" s="188" t="s">
        <v>136</v>
      </c>
      <c r="M1917" s="188" t="s">
        <v>847</v>
      </c>
      <c r="N1917" s="188"/>
      <c r="O1917" s="190"/>
    </row>
    <row r="1918" spans="1:15" s="174" customFormat="1">
      <c r="A1918" s="187" t="s">
        <v>5775</v>
      </c>
      <c r="B1918" s="188" t="s">
        <v>5776</v>
      </c>
      <c r="C1918" s="189">
        <v>1</v>
      </c>
      <c r="D1918" s="189"/>
      <c r="E1918" s="189"/>
      <c r="F1918" s="189"/>
      <c r="G1918" s="189"/>
      <c r="H1918" s="189"/>
      <c r="I1918" s="189"/>
      <c r="J1918" s="189"/>
      <c r="K1918" s="189">
        <f t="shared" si="29"/>
        <v>1</v>
      </c>
      <c r="L1918" s="188" t="s">
        <v>136</v>
      </c>
      <c r="M1918" s="188" t="s">
        <v>816</v>
      </c>
      <c r="N1918" s="188"/>
      <c r="O1918" s="190"/>
    </row>
    <row r="1919" spans="1:15" s="174" customFormat="1">
      <c r="A1919" s="187" t="s">
        <v>5777</v>
      </c>
      <c r="B1919" s="188" t="s">
        <v>5778</v>
      </c>
      <c r="C1919" s="189">
        <v>1</v>
      </c>
      <c r="D1919" s="189"/>
      <c r="E1919" s="189"/>
      <c r="F1919" s="189"/>
      <c r="G1919" s="189"/>
      <c r="H1919" s="189"/>
      <c r="I1919" s="189"/>
      <c r="J1919" s="189"/>
      <c r="K1919" s="189">
        <f t="shared" si="29"/>
        <v>1</v>
      </c>
      <c r="L1919" s="188" t="s">
        <v>136</v>
      </c>
      <c r="M1919" s="188" t="s">
        <v>847</v>
      </c>
      <c r="N1919" s="188"/>
      <c r="O1919" s="190"/>
    </row>
    <row r="1920" spans="1:15" s="174" customFormat="1">
      <c r="A1920" s="187" t="s">
        <v>5779</v>
      </c>
      <c r="B1920" s="188" t="s">
        <v>5780</v>
      </c>
      <c r="C1920" s="189">
        <v>1</v>
      </c>
      <c r="D1920" s="189">
        <v>1</v>
      </c>
      <c r="E1920" s="189"/>
      <c r="F1920" s="189"/>
      <c r="G1920" s="189"/>
      <c r="H1920" s="189"/>
      <c r="I1920" s="189"/>
      <c r="J1920" s="189"/>
      <c r="K1920" s="189">
        <f t="shared" si="29"/>
        <v>2</v>
      </c>
      <c r="L1920" s="188" t="s">
        <v>136</v>
      </c>
      <c r="M1920" s="188" t="s">
        <v>816</v>
      </c>
      <c r="N1920" s="188"/>
      <c r="O1920" s="190"/>
    </row>
    <row r="1921" spans="1:15" s="174" customFormat="1">
      <c r="A1921" s="187" t="s">
        <v>5781</v>
      </c>
      <c r="B1921" s="188" t="s">
        <v>5782</v>
      </c>
      <c r="C1921" s="189">
        <v>1</v>
      </c>
      <c r="D1921" s="189"/>
      <c r="E1921" s="189"/>
      <c r="F1921" s="189"/>
      <c r="G1921" s="189"/>
      <c r="H1921" s="189"/>
      <c r="I1921" s="189"/>
      <c r="J1921" s="189"/>
      <c r="K1921" s="189">
        <f t="shared" si="29"/>
        <v>1</v>
      </c>
      <c r="L1921" s="188" t="s">
        <v>136</v>
      </c>
      <c r="M1921" s="188" t="s">
        <v>847</v>
      </c>
      <c r="N1921" s="188"/>
      <c r="O1921" s="190"/>
    </row>
    <row r="1922" spans="1:15" s="174" customFormat="1">
      <c r="A1922" s="187" t="s">
        <v>5783</v>
      </c>
      <c r="B1922" s="188" t="s">
        <v>5784</v>
      </c>
      <c r="C1922" s="189">
        <v>1</v>
      </c>
      <c r="D1922" s="189"/>
      <c r="E1922" s="189"/>
      <c r="F1922" s="189"/>
      <c r="G1922" s="189"/>
      <c r="H1922" s="189"/>
      <c r="I1922" s="189"/>
      <c r="J1922" s="189"/>
      <c r="K1922" s="189">
        <f t="shared" si="29"/>
        <v>1</v>
      </c>
      <c r="L1922" s="188" t="s">
        <v>136</v>
      </c>
      <c r="M1922" s="188" t="s">
        <v>816</v>
      </c>
      <c r="N1922" s="188"/>
      <c r="O1922" s="190"/>
    </row>
    <row r="1923" spans="1:15" s="174" customFormat="1">
      <c r="A1923" s="187" t="s">
        <v>5785</v>
      </c>
      <c r="B1923" s="188" t="s">
        <v>5786</v>
      </c>
      <c r="C1923" s="189"/>
      <c r="D1923" s="189"/>
      <c r="E1923" s="189"/>
      <c r="F1923" s="189"/>
      <c r="G1923" s="189"/>
      <c r="H1923" s="189"/>
      <c r="I1923" s="189"/>
      <c r="J1923" s="189">
        <v>1</v>
      </c>
      <c r="K1923" s="189">
        <f t="shared" si="29"/>
        <v>1</v>
      </c>
      <c r="L1923" s="188" t="s">
        <v>136</v>
      </c>
      <c r="M1923" s="188" t="s">
        <v>827</v>
      </c>
      <c r="N1923" s="188"/>
      <c r="O1923" s="190"/>
    </row>
    <row r="1924" spans="1:15" s="174" customFormat="1">
      <c r="A1924" s="187" t="s">
        <v>5787</v>
      </c>
      <c r="B1924" s="188" t="s">
        <v>5788</v>
      </c>
      <c r="C1924" s="189">
        <v>1</v>
      </c>
      <c r="D1924" s="189"/>
      <c r="E1924" s="189"/>
      <c r="F1924" s="189"/>
      <c r="G1924" s="189"/>
      <c r="H1924" s="189"/>
      <c r="I1924" s="189"/>
      <c r="J1924" s="189">
        <v>1</v>
      </c>
      <c r="K1924" s="189">
        <f t="shared" si="29"/>
        <v>2</v>
      </c>
      <c r="L1924" s="188" t="s">
        <v>136</v>
      </c>
      <c r="M1924" s="188" t="s">
        <v>816</v>
      </c>
      <c r="N1924" s="188"/>
      <c r="O1924" s="190"/>
    </row>
    <row r="1925" spans="1:15" s="174" customFormat="1">
      <c r="A1925" s="187" t="s">
        <v>5789</v>
      </c>
      <c r="B1925" s="188" t="s">
        <v>5790</v>
      </c>
      <c r="C1925" s="189">
        <v>1</v>
      </c>
      <c r="D1925" s="189"/>
      <c r="E1925" s="189"/>
      <c r="F1925" s="189"/>
      <c r="G1925" s="189"/>
      <c r="H1925" s="189"/>
      <c r="I1925" s="189"/>
      <c r="J1925" s="189"/>
      <c r="K1925" s="189">
        <f t="shared" si="29"/>
        <v>1</v>
      </c>
      <c r="L1925" s="188" t="s">
        <v>106</v>
      </c>
      <c r="M1925" s="188" t="s">
        <v>816</v>
      </c>
      <c r="N1925" s="188"/>
      <c r="O1925" s="190"/>
    </row>
    <row r="1926" spans="1:15" s="174" customFormat="1">
      <c r="A1926" s="187" t="s">
        <v>5791</v>
      </c>
      <c r="B1926" s="188" t="s">
        <v>5792</v>
      </c>
      <c r="C1926" s="189"/>
      <c r="D1926" s="189"/>
      <c r="E1926" s="189"/>
      <c r="F1926" s="189"/>
      <c r="G1926" s="189"/>
      <c r="H1926" s="189"/>
      <c r="I1926" s="189">
        <v>1</v>
      </c>
      <c r="J1926" s="189"/>
      <c r="K1926" s="189">
        <f t="shared" si="29"/>
        <v>1</v>
      </c>
      <c r="L1926" s="188" t="s">
        <v>136</v>
      </c>
      <c r="M1926" s="188" t="s">
        <v>844</v>
      </c>
      <c r="N1926" s="188"/>
      <c r="O1926" s="190"/>
    </row>
    <row r="1927" spans="1:15" s="174" customFormat="1">
      <c r="A1927" s="187" t="s">
        <v>5793</v>
      </c>
      <c r="B1927" s="188" t="s">
        <v>5794</v>
      </c>
      <c r="C1927" s="189"/>
      <c r="D1927" s="189"/>
      <c r="E1927" s="189"/>
      <c r="F1927" s="189">
        <v>1</v>
      </c>
      <c r="G1927" s="189"/>
      <c r="H1927" s="189">
        <v>1</v>
      </c>
      <c r="I1927" s="189">
        <v>1</v>
      </c>
      <c r="J1927" s="189"/>
      <c r="K1927" s="189">
        <f t="shared" si="29"/>
        <v>3</v>
      </c>
      <c r="L1927" s="188" t="s">
        <v>2628</v>
      </c>
      <c r="M1927" s="188" t="s">
        <v>847</v>
      </c>
      <c r="N1927" s="188"/>
      <c r="O1927" s="190"/>
    </row>
    <row r="1928" spans="1:15" s="174" customFormat="1">
      <c r="A1928" s="187" t="s">
        <v>5795</v>
      </c>
      <c r="B1928" s="188" t="s">
        <v>5794</v>
      </c>
      <c r="C1928" s="189"/>
      <c r="D1928" s="189"/>
      <c r="E1928" s="189"/>
      <c r="F1928" s="189"/>
      <c r="G1928" s="189"/>
      <c r="H1928" s="189"/>
      <c r="I1928" s="189">
        <v>1</v>
      </c>
      <c r="J1928" s="189"/>
      <c r="K1928" s="189">
        <f t="shared" si="29"/>
        <v>1</v>
      </c>
      <c r="L1928" s="188" t="s">
        <v>2628</v>
      </c>
      <c r="M1928" s="188" t="s">
        <v>1167</v>
      </c>
      <c r="N1928" s="188"/>
      <c r="O1928" s="190"/>
    </row>
    <row r="1929" spans="1:15" s="174" customFormat="1">
      <c r="A1929" s="187" t="s">
        <v>5796</v>
      </c>
      <c r="B1929" s="188" t="s">
        <v>5797</v>
      </c>
      <c r="C1929" s="189"/>
      <c r="D1929" s="189">
        <v>1</v>
      </c>
      <c r="E1929" s="189">
        <v>1</v>
      </c>
      <c r="F1929" s="189"/>
      <c r="G1929" s="189"/>
      <c r="H1929" s="189"/>
      <c r="I1929" s="189"/>
      <c r="J1929" s="189"/>
      <c r="K1929" s="189">
        <f t="shared" ref="K1929:K1992" si="30">SUM(C1929:J1929)</f>
        <v>2</v>
      </c>
      <c r="L1929" s="188" t="s">
        <v>2628</v>
      </c>
      <c r="M1929" s="188" t="s">
        <v>816</v>
      </c>
      <c r="N1929" s="188"/>
      <c r="O1929" s="190"/>
    </row>
    <row r="1930" spans="1:15" s="174" customFormat="1">
      <c r="A1930" s="187" t="s">
        <v>5798</v>
      </c>
      <c r="B1930" s="188" t="s">
        <v>5799</v>
      </c>
      <c r="C1930" s="189"/>
      <c r="D1930" s="189"/>
      <c r="E1930" s="189">
        <v>1</v>
      </c>
      <c r="F1930" s="189"/>
      <c r="G1930" s="189"/>
      <c r="H1930" s="189"/>
      <c r="I1930" s="189"/>
      <c r="J1930" s="189"/>
      <c r="K1930" s="189">
        <f t="shared" si="30"/>
        <v>1</v>
      </c>
      <c r="L1930" s="188" t="s">
        <v>2991</v>
      </c>
      <c r="M1930" s="188" t="s">
        <v>844</v>
      </c>
      <c r="N1930" s="188"/>
      <c r="O1930" s="190"/>
    </row>
    <row r="1931" spans="1:15" s="174" customFormat="1">
      <c r="A1931" s="187" t="s">
        <v>5800</v>
      </c>
      <c r="B1931" s="188" t="s">
        <v>5801</v>
      </c>
      <c r="C1931" s="189">
        <v>1</v>
      </c>
      <c r="D1931" s="189"/>
      <c r="E1931" s="189">
        <v>1</v>
      </c>
      <c r="F1931" s="189"/>
      <c r="G1931" s="189"/>
      <c r="H1931" s="189"/>
      <c r="I1931" s="189"/>
      <c r="J1931" s="189"/>
      <c r="K1931" s="189">
        <f t="shared" si="30"/>
        <v>2</v>
      </c>
      <c r="L1931" s="188" t="s">
        <v>106</v>
      </c>
      <c r="M1931" s="188" t="s">
        <v>844</v>
      </c>
      <c r="N1931" s="188"/>
      <c r="O1931" s="190"/>
    </row>
    <row r="1932" spans="1:15" s="174" customFormat="1">
      <c r="A1932" s="187" t="s">
        <v>5802</v>
      </c>
      <c r="B1932" s="188" t="s">
        <v>5803</v>
      </c>
      <c r="C1932" s="189">
        <v>1</v>
      </c>
      <c r="D1932" s="189"/>
      <c r="E1932" s="189"/>
      <c r="F1932" s="189"/>
      <c r="G1932" s="189"/>
      <c r="H1932" s="189"/>
      <c r="I1932" s="189"/>
      <c r="J1932" s="189"/>
      <c r="K1932" s="189">
        <f t="shared" si="30"/>
        <v>1</v>
      </c>
      <c r="L1932" s="188" t="s">
        <v>106</v>
      </c>
      <c r="M1932" s="188" t="s">
        <v>847</v>
      </c>
      <c r="N1932" s="188"/>
      <c r="O1932" s="190"/>
    </row>
    <row r="1933" spans="1:15" s="174" customFormat="1">
      <c r="A1933" s="187" t="s">
        <v>5804</v>
      </c>
      <c r="B1933" s="188" t="s">
        <v>5805</v>
      </c>
      <c r="C1933" s="189"/>
      <c r="D1933" s="189"/>
      <c r="E1933" s="189">
        <v>1</v>
      </c>
      <c r="F1933" s="189"/>
      <c r="G1933" s="189"/>
      <c r="H1933" s="189"/>
      <c r="I1933" s="189"/>
      <c r="J1933" s="189"/>
      <c r="K1933" s="189">
        <f t="shared" si="30"/>
        <v>1</v>
      </c>
      <c r="L1933" s="188" t="s">
        <v>106</v>
      </c>
      <c r="M1933" s="188" t="s">
        <v>861</v>
      </c>
      <c r="N1933" s="188"/>
      <c r="O1933" s="190"/>
    </row>
    <row r="1934" spans="1:15" s="174" customFormat="1">
      <c r="A1934" s="187" t="s">
        <v>5806</v>
      </c>
      <c r="B1934" s="188" t="s">
        <v>5807</v>
      </c>
      <c r="C1934" s="189">
        <v>1</v>
      </c>
      <c r="D1934" s="189"/>
      <c r="E1934" s="189">
        <v>1</v>
      </c>
      <c r="F1934" s="189">
        <v>1</v>
      </c>
      <c r="G1934" s="189"/>
      <c r="H1934" s="189"/>
      <c r="I1934" s="189"/>
      <c r="J1934" s="189"/>
      <c r="K1934" s="189">
        <f t="shared" si="30"/>
        <v>3</v>
      </c>
      <c r="L1934" s="188" t="s">
        <v>106</v>
      </c>
      <c r="M1934" s="188" t="s">
        <v>816</v>
      </c>
      <c r="N1934" s="188"/>
      <c r="O1934" s="190"/>
    </row>
    <row r="1935" spans="1:15" s="174" customFormat="1">
      <c r="A1935" s="187" t="s">
        <v>5808</v>
      </c>
      <c r="B1935" s="188" t="s">
        <v>5809</v>
      </c>
      <c r="C1935" s="189"/>
      <c r="D1935" s="189"/>
      <c r="E1935" s="189"/>
      <c r="F1935" s="189"/>
      <c r="G1935" s="189"/>
      <c r="H1935" s="189">
        <v>1</v>
      </c>
      <c r="I1935" s="189"/>
      <c r="J1935" s="189"/>
      <c r="K1935" s="189">
        <f t="shared" si="30"/>
        <v>1</v>
      </c>
      <c r="L1935" s="188" t="s">
        <v>106</v>
      </c>
      <c r="M1935" s="188" t="s">
        <v>847</v>
      </c>
      <c r="N1935" s="188"/>
      <c r="O1935" s="190"/>
    </row>
    <row r="1936" spans="1:15" s="174" customFormat="1">
      <c r="A1936" s="187" t="s">
        <v>5810</v>
      </c>
      <c r="B1936" s="188" t="s">
        <v>5811</v>
      </c>
      <c r="C1936" s="189"/>
      <c r="D1936" s="189"/>
      <c r="E1936" s="189"/>
      <c r="F1936" s="189"/>
      <c r="G1936" s="189"/>
      <c r="H1936" s="189"/>
      <c r="I1936" s="189">
        <v>1</v>
      </c>
      <c r="J1936" s="189"/>
      <c r="K1936" s="189">
        <f t="shared" si="30"/>
        <v>1</v>
      </c>
      <c r="L1936" s="188" t="s">
        <v>106</v>
      </c>
      <c r="M1936" s="188" t="s">
        <v>844</v>
      </c>
      <c r="N1936" s="188"/>
      <c r="O1936" s="190"/>
    </row>
    <row r="1937" spans="1:15" s="174" customFormat="1">
      <c r="A1937" s="187" t="s">
        <v>5812</v>
      </c>
      <c r="B1937" s="188" t="s">
        <v>5813</v>
      </c>
      <c r="C1937" s="189"/>
      <c r="D1937" s="189"/>
      <c r="E1937" s="189"/>
      <c r="F1937" s="189"/>
      <c r="G1937" s="189">
        <v>1</v>
      </c>
      <c r="H1937" s="189">
        <v>1</v>
      </c>
      <c r="I1937" s="189">
        <v>1</v>
      </c>
      <c r="J1937" s="189"/>
      <c r="K1937" s="189">
        <f t="shared" si="30"/>
        <v>3</v>
      </c>
      <c r="L1937" s="188" t="s">
        <v>106</v>
      </c>
      <c r="M1937" s="188" t="s">
        <v>823</v>
      </c>
      <c r="N1937" s="188"/>
      <c r="O1937" s="190"/>
    </row>
    <row r="1938" spans="1:15" s="174" customFormat="1">
      <c r="A1938" s="187" t="s">
        <v>5814</v>
      </c>
      <c r="B1938" s="188" t="s">
        <v>5815</v>
      </c>
      <c r="C1938" s="189"/>
      <c r="D1938" s="189"/>
      <c r="E1938" s="189">
        <v>1</v>
      </c>
      <c r="F1938" s="189"/>
      <c r="G1938" s="189"/>
      <c r="H1938" s="189"/>
      <c r="I1938" s="189"/>
      <c r="J1938" s="189"/>
      <c r="K1938" s="189">
        <f t="shared" si="30"/>
        <v>1</v>
      </c>
      <c r="L1938" s="188" t="s">
        <v>617</v>
      </c>
      <c r="M1938" s="188" t="s">
        <v>982</v>
      </c>
      <c r="N1938" s="188"/>
      <c r="O1938" s="190"/>
    </row>
    <row r="1939" spans="1:15" s="174" customFormat="1">
      <c r="A1939" s="187" t="s">
        <v>5816</v>
      </c>
      <c r="B1939" s="188" t="s">
        <v>5817</v>
      </c>
      <c r="C1939" s="189"/>
      <c r="D1939" s="189"/>
      <c r="E1939" s="189"/>
      <c r="F1939" s="189">
        <v>1</v>
      </c>
      <c r="G1939" s="189"/>
      <c r="H1939" s="189"/>
      <c r="I1939" s="189"/>
      <c r="J1939" s="189"/>
      <c r="K1939" s="189">
        <f t="shared" si="30"/>
        <v>1</v>
      </c>
      <c r="L1939" s="188" t="s">
        <v>617</v>
      </c>
      <c r="M1939" s="188" t="s">
        <v>847</v>
      </c>
      <c r="N1939" s="188"/>
      <c r="O1939" s="190"/>
    </row>
    <row r="1940" spans="1:15" s="174" customFormat="1">
      <c r="A1940" s="187" t="s">
        <v>5818</v>
      </c>
      <c r="B1940" s="188" t="s">
        <v>5819</v>
      </c>
      <c r="C1940" s="189">
        <v>1</v>
      </c>
      <c r="D1940" s="189"/>
      <c r="E1940" s="189"/>
      <c r="F1940" s="189"/>
      <c r="G1940" s="189"/>
      <c r="H1940" s="189"/>
      <c r="I1940" s="189"/>
      <c r="J1940" s="189">
        <v>1</v>
      </c>
      <c r="K1940" s="189">
        <f t="shared" si="30"/>
        <v>2</v>
      </c>
      <c r="L1940" s="188" t="s">
        <v>617</v>
      </c>
      <c r="M1940" s="188" t="s">
        <v>827</v>
      </c>
      <c r="N1940" s="188"/>
      <c r="O1940" s="190"/>
    </row>
    <row r="1941" spans="1:15" s="174" customFormat="1">
      <c r="A1941" s="187" t="s">
        <v>5820</v>
      </c>
      <c r="B1941" s="188" t="s">
        <v>5821</v>
      </c>
      <c r="C1941" s="189">
        <v>1</v>
      </c>
      <c r="D1941" s="189"/>
      <c r="E1941" s="189"/>
      <c r="F1941" s="189"/>
      <c r="G1941" s="189"/>
      <c r="H1941" s="189"/>
      <c r="I1941" s="189"/>
      <c r="J1941" s="189"/>
      <c r="K1941" s="189">
        <f t="shared" si="30"/>
        <v>1</v>
      </c>
      <c r="L1941" s="188" t="s">
        <v>106</v>
      </c>
      <c r="M1941" s="188" t="s">
        <v>847</v>
      </c>
      <c r="N1941" s="188"/>
      <c r="O1941" s="190"/>
    </row>
    <row r="1942" spans="1:15" s="174" customFormat="1">
      <c r="A1942" s="187" t="s">
        <v>5822</v>
      </c>
      <c r="B1942" s="188" t="s">
        <v>5823</v>
      </c>
      <c r="C1942" s="189"/>
      <c r="D1942" s="189"/>
      <c r="E1942" s="189">
        <v>1</v>
      </c>
      <c r="F1942" s="189"/>
      <c r="G1942" s="189">
        <v>1</v>
      </c>
      <c r="H1942" s="189"/>
      <c r="I1942" s="189"/>
      <c r="J1942" s="189"/>
      <c r="K1942" s="189">
        <f t="shared" si="30"/>
        <v>2</v>
      </c>
      <c r="L1942" s="188" t="s">
        <v>3072</v>
      </c>
      <c r="M1942" s="188" t="s">
        <v>847</v>
      </c>
      <c r="N1942" s="188"/>
      <c r="O1942" s="190"/>
    </row>
    <row r="1943" spans="1:15" s="174" customFormat="1">
      <c r="A1943" s="187" t="s">
        <v>5824</v>
      </c>
      <c r="B1943" s="188" t="s">
        <v>5825</v>
      </c>
      <c r="C1943" s="189">
        <v>1</v>
      </c>
      <c r="D1943" s="189"/>
      <c r="E1943" s="189">
        <v>1</v>
      </c>
      <c r="F1943" s="189"/>
      <c r="G1943" s="189"/>
      <c r="H1943" s="189"/>
      <c r="I1943" s="189"/>
      <c r="J1943" s="189"/>
      <c r="K1943" s="189">
        <f t="shared" si="30"/>
        <v>2</v>
      </c>
      <c r="L1943" s="188" t="s">
        <v>106</v>
      </c>
      <c r="M1943" s="188" t="s">
        <v>823</v>
      </c>
      <c r="N1943" s="188"/>
      <c r="O1943" s="190"/>
    </row>
    <row r="1944" spans="1:15" s="174" customFormat="1">
      <c r="A1944" s="187" t="s">
        <v>5826</v>
      </c>
      <c r="B1944" s="188" t="s">
        <v>5827</v>
      </c>
      <c r="C1944" s="189"/>
      <c r="D1944" s="189"/>
      <c r="E1944" s="189">
        <v>1</v>
      </c>
      <c r="F1944" s="189"/>
      <c r="G1944" s="189"/>
      <c r="H1944" s="189"/>
      <c r="I1944" s="189"/>
      <c r="J1944" s="189"/>
      <c r="K1944" s="189">
        <f t="shared" si="30"/>
        <v>1</v>
      </c>
      <c r="L1944" s="188" t="s">
        <v>264</v>
      </c>
      <c r="M1944" s="188" t="s">
        <v>816</v>
      </c>
      <c r="N1944" s="188"/>
      <c r="O1944" s="190"/>
    </row>
    <row r="1945" spans="1:15" s="174" customFormat="1">
      <c r="A1945" s="187" t="s">
        <v>5828</v>
      </c>
      <c r="B1945" s="188" t="s">
        <v>5829</v>
      </c>
      <c r="C1945" s="189"/>
      <c r="D1945" s="189">
        <v>1</v>
      </c>
      <c r="E1945" s="189"/>
      <c r="F1945" s="189"/>
      <c r="G1945" s="189"/>
      <c r="H1945" s="189"/>
      <c r="I1945" s="189"/>
      <c r="J1945" s="189"/>
      <c r="K1945" s="189">
        <f t="shared" si="30"/>
        <v>1</v>
      </c>
      <c r="L1945" s="188" t="s">
        <v>264</v>
      </c>
      <c r="M1945" s="188" t="s">
        <v>885</v>
      </c>
      <c r="N1945" s="188"/>
      <c r="O1945" s="190"/>
    </row>
    <row r="1946" spans="1:15" s="174" customFormat="1">
      <c r="A1946" s="187" t="s">
        <v>5830</v>
      </c>
      <c r="B1946" s="188" t="s">
        <v>5831</v>
      </c>
      <c r="C1946" s="189"/>
      <c r="D1946" s="189"/>
      <c r="E1946" s="189">
        <v>1</v>
      </c>
      <c r="F1946" s="189">
        <v>1</v>
      </c>
      <c r="G1946" s="189"/>
      <c r="H1946" s="189"/>
      <c r="I1946" s="189"/>
      <c r="J1946" s="189"/>
      <c r="K1946" s="189">
        <f t="shared" si="30"/>
        <v>2</v>
      </c>
      <c r="L1946" s="188" t="s">
        <v>264</v>
      </c>
      <c r="M1946" s="188" t="s">
        <v>847</v>
      </c>
      <c r="N1946" s="188"/>
      <c r="O1946" s="190"/>
    </row>
    <row r="1947" spans="1:15" s="174" customFormat="1">
      <c r="A1947" s="187" t="s">
        <v>5832</v>
      </c>
      <c r="B1947" s="188" t="s">
        <v>5833</v>
      </c>
      <c r="C1947" s="189">
        <v>1</v>
      </c>
      <c r="D1947" s="189"/>
      <c r="E1947" s="189"/>
      <c r="F1947" s="189"/>
      <c r="G1947" s="189"/>
      <c r="H1947" s="189"/>
      <c r="I1947" s="189">
        <v>1</v>
      </c>
      <c r="J1947" s="189"/>
      <c r="K1947" s="189">
        <f t="shared" si="30"/>
        <v>2</v>
      </c>
      <c r="L1947" s="188" t="s">
        <v>2628</v>
      </c>
      <c r="M1947" s="188" t="s">
        <v>816</v>
      </c>
      <c r="N1947" s="188"/>
      <c r="O1947" s="190"/>
    </row>
    <row r="1948" spans="1:15" s="174" customFormat="1">
      <c r="A1948" s="187" t="s">
        <v>5834</v>
      </c>
      <c r="B1948" s="188" t="s">
        <v>5835</v>
      </c>
      <c r="C1948" s="189"/>
      <c r="D1948" s="189"/>
      <c r="E1948" s="189"/>
      <c r="F1948" s="189"/>
      <c r="G1948" s="189"/>
      <c r="H1948" s="189">
        <v>1</v>
      </c>
      <c r="I1948" s="189">
        <v>1</v>
      </c>
      <c r="J1948" s="189"/>
      <c r="K1948" s="189">
        <f t="shared" si="30"/>
        <v>2</v>
      </c>
      <c r="L1948" s="188" t="s">
        <v>106</v>
      </c>
      <c r="M1948" s="188" t="s">
        <v>823</v>
      </c>
      <c r="N1948" s="188"/>
      <c r="O1948" s="190"/>
    </row>
    <row r="1949" spans="1:15" s="174" customFormat="1">
      <c r="A1949" s="187" t="s">
        <v>5836</v>
      </c>
      <c r="B1949" s="188" t="s">
        <v>5837</v>
      </c>
      <c r="C1949" s="189"/>
      <c r="D1949" s="189"/>
      <c r="E1949" s="189">
        <v>1</v>
      </c>
      <c r="F1949" s="189"/>
      <c r="G1949" s="189"/>
      <c r="H1949" s="189"/>
      <c r="I1949" s="189">
        <v>1</v>
      </c>
      <c r="J1949" s="189"/>
      <c r="K1949" s="189">
        <f t="shared" si="30"/>
        <v>2</v>
      </c>
      <c r="L1949" s="188" t="s">
        <v>256</v>
      </c>
      <c r="M1949" s="188" t="s">
        <v>844</v>
      </c>
      <c r="N1949" s="188"/>
      <c r="O1949" s="190"/>
    </row>
    <row r="1950" spans="1:15" s="174" customFormat="1">
      <c r="A1950" s="187" t="s">
        <v>5838</v>
      </c>
      <c r="B1950" s="188" t="s">
        <v>5839</v>
      </c>
      <c r="C1950" s="189"/>
      <c r="D1950" s="189"/>
      <c r="E1950" s="189"/>
      <c r="F1950" s="189"/>
      <c r="G1950" s="189">
        <v>1</v>
      </c>
      <c r="H1950" s="189"/>
      <c r="I1950" s="189">
        <v>1</v>
      </c>
      <c r="J1950" s="189"/>
      <c r="K1950" s="189">
        <f t="shared" si="30"/>
        <v>2</v>
      </c>
      <c r="L1950" s="188" t="s">
        <v>256</v>
      </c>
      <c r="M1950" s="188" t="s">
        <v>816</v>
      </c>
      <c r="N1950" s="188"/>
      <c r="O1950" s="190"/>
    </row>
    <row r="1951" spans="1:15" s="174" customFormat="1">
      <c r="A1951" s="187" t="s">
        <v>5840</v>
      </c>
      <c r="B1951" s="188" t="s">
        <v>5841</v>
      </c>
      <c r="C1951" s="189"/>
      <c r="D1951" s="189"/>
      <c r="E1951" s="189"/>
      <c r="F1951" s="189"/>
      <c r="G1951" s="189">
        <v>1</v>
      </c>
      <c r="H1951" s="189">
        <v>1</v>
      </c>
      <c r="I1951" s="189"/>
      <c r="J1951" s="189"/>
      <c r="K1951" s="189">
        <f t="shared" si="30"/>
        <v>2</v>
      </c>
      <c r="L1951" s="188" t="s">
        <v>106</v>
      </c>
      <c r="M1951" s="188" t="s">
        <v>885</v>
      </c>
      <c r="N1951" s="188"/>
      <c r="O1951" s="190"/>
    </row>
    <row r="1952" spans="1:15" s="174" customFormat="1">
      <c r="A1952" s="187" t="s">
        <v>5842</v>
      </c>
      <c r="B1952" s="188" t="s">
        <v>5843</v>
      </c>
      <c r="C1952" s="189"/>
      <c r="D1952" s="189"/>
      <c r="E1952" s="189"/>
      <c r="F1952" s="189"/>
      <c r="G1952" s="189">
        <v>1</v>
      </c>
      <c r="H1952" s="189">
        <v>1</v>
      </c>
      <c r="I1952" s="189"/>
      <c r="J1952" s="189"/>
      <c r="K1952" s="189">
        <f t="shared" si="30"/>
        <v>2</v>
      </c>
      <c r="L1952" s="188" t="s">
        <v>106</v>
      </c>
      <c r="M1952" s="188" t="s">
        <v>885</v>
      </c>
      <c r="N1952" s="188"/>
      <c r="O1952" s="190"/>
    </row>
    <row r="1953" spans="1:15" s="174" customFormat="1">
      <c r="A1953" s="187" t="s">
        <v>5844</v>
      </c>
      <c r="B1953" s="188" t="s">
        <v>5845</v>
      </c>
      <c r="C1953" s="189"/>
      <c r="D1953" s="189"/>
      <c r="E1953" s="189"/>
      <c r="F1953" s="189"/>
      <c r="G1953" s="189">
        <v>1</v>
      </c>
      <c r="H1953" s="189"/>
      <c r="I1953" s="189"/>
      <c r="J1953" s="189"/>
      <c r="K1953" s="189">
        <f t="shared" si="30"/>
        <v>1</v>
      </c>
      <c r="L1953" s="188" t="s">
        <v>136</v>
      </c>
      <c r="M1953" s="188" t="s">
        <v>827</v>
      </c>
      <c r="N1953" s="188"/>
      <c r="O1953" s="190"/>
    </row>
    <row r="1954" spans="1:15" s="174" customFormat="1">
      <c r="A1954" s="187" t="s">
        <v>5846</v>
      </c>
      <c r="B1954" s="188" t="s">
        <v>5847</v>
      </c>
      <c r="C1954" s="189">
        <v>1</v>
      </c>
      <c r="D1954" s="189"/>
      <c r="E1954" s="189"/>
      <c r="F1954" s="189"/>
      <c r="G1954" s="189">
        <v>1</v>
      </c>
      <c r="H1954" s="189"/>
      <c r="I1954" s="189">
        <v>1</v>
      </c>
      <c r="J1954" s="189"/>
      <c r="K1954" s="189">
        <f t="shared" si="30"/>
        <v>3</v>
      </c>
      <c r="L1954" s="188" t="s">
        <v>136</v>
      </c>
      <c r="M1954" s="188" t="s">
        <v>816</v>
      </c>
      <c r="N1954" s="188"/>
      <c r="O1954" s="190"/>
    </row>
    <row r="1955" spans="1:15" s="174" customFormat="1">
      <c r="A1955" s="187" t="s">
        <v>5848</v>
      </c>
      <c r="B1955" s="188" t="s">
        <v>5849</v>
      </c>
      <c r="C1955" s="189"/>
      <c r="D1955" s="189">
        <v>1</v>
      </c>
      <c r="E1955" s="189"/>
      <c r="F1955" s="189"/>
      <c r="G1955" s="189"/>
      <c r="H1955" s="189"/>
      <c r="I1955" s="189"/>
      <c r="J1955" s="189"/>
      <c r="K1955" s="189">
        <f t="shared" si="30"/>
        <v>1</v>
      </c>
      <c r="L1955" s="188" t="s">
        <v>136</v>
      </c>
      <c r="M1955" s="188" t="s">
        <v>847</v>
      </c>
      <c r="N1955" s="188"/>
      <c r="O1955" s="190"/>
    </row>
    <row r="1956" spans="1:15" s="174" customFormat="1">
      <c r="A1956" s="187" t="s">
        <v>5850</v>
      </c>
      <c r="B1956" s="188" t="s">
        <v>5851</v>
      </c>
      <c r="C1956" s="189"/>
      <c r="D1956" s="189">
        <v>1</v>
      </c>
      <c r="E1956" s="189"/>
      <c r="F1956" s="189"/>
      <c r="G1956" s="189"/>
      <c r="H1956" s="189"/>
      <c r="I1956" s="189"/>
      <c r="J1956" s="189"/>
      <c r="K1956" s="189">
        <f t="shared" si="30"/>
        <v>1</v>
      </c>
      <c r="L1956" s="188" t="s">
        <v>136</v>
      </c>
      <c r="M1956" s="188" t="s">
        <v>816</v>
      </c>
      <c r="N1956" s="188"/>
      <c r="O1956" s="190"/>
    </row>
    <row r="1957" spans="1:15" s="174" customFormat="1">
      <c r="A1957" s="187" t="s">
        <v>5852</v>
      </c>
      <c r="B1957" s="188" t="s">
        <v>5853</v>
      </c>
      <c r="C1957" s="189"/>
      <c r="D1957" s="189">
        <v>1</v>
      </c>
      <c r="E1957" s="189">
        <v>1</v>
      </c>
      <c r="F1957" s="189"/>
      <c r="G1957" s="189"/>
      <c r="H1957" s="189"/>
      <c r="I1957" s="189"/>
      <c r="J1957" s="189"/>
      <c r="K1957" s="189">
        <f t="shared" si="30"/>
        <v>2</v>
      </c>
      <c r="L1957" s="188" t="s">
        <v>136</v>
      </c>
      <c r="M1957" s="188" t="s">
        <v>816</v>
      </c>
      <c r="N1957" s="188"/>
      <c r="O1957" s="190"/>
    </row>
    <row r="1958" spans="1:15" s="174" customFormat="1">
      <c r="A1958" s="187" t="s">
        <v>5854</v>
      </c>
      <c r="B1958" s="188" t="s">
        <v>5855</v>
      </c>
      <c r="C1958" s="189"/>
      <c r="D1958" s="189"/>
      <c r="E1958" s="189"/>
      <c r="F1958" s="189">
        <v>1</v>
      </c>
      <c r="G1958" s="189"/>
      <c r="H1958" s="189">
        <v>1</v>
      </c>
      <c r="I1958" s="189">
        <v>1</v>
      </c>
      <c r="J1958" s="189"/>
      <c r="K1958" s="189">
        <f t="shared" si="30"/>
        <v>3</v>
      </c>
      <c r="L1958" s="188" t="s">
        <v>136</v>
      </c>
      <c r="M1958" s="188" t="s">
        <v>816</v>
      </c>
      <c r="N1958" s="188"/>
      <c r="O1958" s="190"/>
    </row>
    <row r="1959" spans="1:15" s="174" customFormat="1">
      <c r="A1959" s="187" t="s">
        <v>5856</v>
      </c>
      <c r="B1959" s="188" t="s">
        <v>5857</v>
      </c>
      <c r="C1959" s="189"/>
      <c r="D1959" s="189"/>
      <c r="E1959" s="189"/>
      <c r="F1959" s="189">
        <v>1</v>
      </c>
      <c r="G1959" s="189">
        <v>1</v>
      </c>
      <c r="H1959" s="189"/>
      <c r="I1959" s="189"/>
      <c r="J1959" s="189"/>
      <c r="K1959" s="189">
        <f t="shared" si="30"/>
        <v>2</v>
      </c>
      <c r="L1959" s="188" t="s">
        <v>136</v>
      </c>
      <c r="M1959" s="188" t="s">
        <v>847</v>
      </c>
      <c r="N1959" s="188"/>
      <c r="O1959" s="190"/>
    </row>
    <row r="1960" spans="1:15" s="174" customFormat="1">
      <c r="A1960" s="187" t="s">
        <v>5858</v>
      </c>
      <c r="B1960" s="188" t="s">
        <v>5859</v>
      </c>
      <c r="C1960" s="189">
        <v>1</v>
      </c>
      <c r="D1960" s="189"/>
      <c r="E1960" s="189">
        <v>1</v>
      </c>
      <c r="F1960" s="189"/>
      <c r="G1960" s="189"/>
      <c r="H1960" s="189"/>
      <c r="I1960" s="189"/>
      <c r="J1960" s="189"/>
      <c r="K1960" s="189">
        <f t="shared" si="30"/>
        <v>2</v>
      </c>
      <c r="L1960" s="188" t="s">
        <v>136</v>
      </c>
      <c r="M1960" s="188" t="s">
        <v>971</v>
      </c>
      <c r="N1960" s="188"/>
      <c r="O1960" s="190"/>
    </row>
    <row r="1961" spans="1:15" s="174" customFormat="1">
      <c r="A1961" s="187" t="s">
        <v>5860</v>
      </c>
      <c r="B1961" s="188" t="s">
        <v>5861</v>
      </c>
      <c r="C1961" s="189"/>
      <c r="D1961" s="189"/>
      <c r="E1961" s="189"/>
      <c r="F1961" s="189"/>
      <c r="G1961" s="189">
        <v>1</v>
      </c>
      <c r="H1961" s="189">
        <v>1</v>
      </c>
      <c r="I1961" s="189"/>
      <c r="J1961" s="189"/>
      <c r="K1961" s="189">
        <f t="shared" si="30"/>
        <v>2</v>
      </c>
      <c r="L1961" s="188" t="s">
        <v>136</v>
      </c>
      <c r="M1961" s="188" t="s">
        <v>847</v>
      </c>
      <c r="N1961" s="188"/>
      <c r="O1961" s="190"/>
    </row>
    <row r="1962" spans="1:15" s="174" customFormat="1">
      <c r="A1962" s="187" t="s">
        <v>5862</v>
      </c>
      <c r="B1962" s="188" t="s">
        <v>5863</v>
      </c>
      <c r="C1962" s="189"/>
      <c r="D1962" s="189"/>
      <c r="E1962" s="189"/>
      <c r="F1962" s="189">
        <v>1</v>
      </c>
      <c r="G1962" s="189"/>
      <c r="H1962" s="189"/>
      <c r="I1962" s="189"/>
      <c r="J1962" s="189"/>
      <c r="K1962" s="189">
        <f t="shared" si="30"/>
        <v>1</v>
      </c>
      <c r="L1962" s="188" t="s">
        <v>106</v>
      </c>
      <c r="M1962" s="188" t="s">
        <v>847</v>
      </c>
      <c r="N1962" s="188"/>
      <c r="O1962" s="190"/>
    </row>
    <row r="1963" spans="1:15" s="174" customFormat="1">
      <c r="A1963" s="187" t="s">
        <v>5864</v>
      </c>
      <c r="B1963" s="188" t="s">
        <v>5865</v>
      </c>
      <c r="C1963" s="189">
        <v>1</v>
      </c>
      <c r="D1963" s="189"/>
      <c r="E1963" s="189"/>
      <c r="F1963" s="189"/>
      <c r="G1963" s="189"/>
      <c r="H1963" s="189"/>
      <c r="I1963" s="189"/>
      <c r="J1963" s="189">
        <v>1</v>
      </c>
      <c r="K1963" s="189">
        <f t="shared" si="30"/>
        <v>2</v>
      </c>
      <c r="L1963" s="188" t="s">
        <v>106</v>
      </c>
      <c r="M1963" s="188" t="s">
        <v>816</v>
      </c>
      <c r="N1963" s="188"/>
      <c r="O1963" s="190"/>
    </row>
    <row r="1964" spans="1:15" s="174" customFormat="1">
      <c r="A1964" s="187" t="s">
        <v>5866</v>
      </c>
      <c r="B1964" s="188" t="s">
        <v>5867</v>
      </c>
      <c r="C1964" s="189"/>
      <c r="D1964" s="189"/>
      <c r="E1964" s="189"/>
      <c r="F1964" s="189"/>
      <c r="G1964" s="189"/>
      <c r="H1964" s="189"/>
      <c r="I1964" s="189"/>
      <c r="J1964" s="189">
        <v>1</v>
      </c>
      <c r="K1964" s="189">
        <f t="shared" si="30"/>
        <v>1</v>
      </c>
      <c r="L1964" s="188" t="s">
        <v>106</v>
      </c>
      <c r="M1964" s="188" t="s">
        <v>847</v>
      </c>
      <c r="N1964" s="188"/>
      <c r="O1964" s="190"/>
    </row>
    <row r="1965" spans="1:15" s="174" customFormat="1">
      <c r="A1965" s="187" t="s">
        <v>5868</v>
      </c>
      <c r="B1965" s="188" t="s">
        <v>5869</v>
      </c>
      <c r="C1965" s="189"/>
      <c r="D1965" s="189"/>
      <c r="E1965" s="189"/>
      <c r="F1965" s="189"/>
      <c r="G1965" s="189">
        <v>1</v>
      </c>
      <c r="H1965" s="189"/>
      <c r="I1965" s="189"/>
      <c r="J1965" s="189">
        <v>1</v>
      </c>
      <c r="K1965" s="189">
        <f t="shared" si="30"/>
        <v>2</v>
      </c>
      <c r="L1965" s="188" t="s">
        <v>106</v>
      </c>
      <c r="M1965" s="188" t="s">
        <v>885</v>
      </c>
      <c r="N1965" s="188"/>
      <c r="O1965" s="190"/>
    </row>
    <row r="1966" spans="1:15" s="174" customFormat="1">
      <c r="A1966" s="187" t="s">
        <v>5870</v>
      </c>
      <c r="B1966" s="188" t="s">
        <v>5871</v>
      </c>
      <c r="C1966" s="189">
        <v>1</v>
      </c>
      <c r="D1966" s="189"/>
      <c r="E1966" s="189"/>
      <c r="F1966" s="189"/>
      <c r="G1966" s="189"/>
      <c r="H1966" s="189"/>
      <c r="I1966" s="189">
        <v>1</v>
      </c>
      <c r="J1966" s="189"/>
      <c r="K1966" s="189">
        <f t="shared" si="30"/>
        <v>2</v>
      </c>
      <c r="L1966" s="188" t="s">
        <v>106</v>
      </c>
      <c r="M1966" s="188" t="s">
        <v>844</v>
      </c>
      <c r="N1966" s="188"/>
      <c r="O1966" s="190"/>
    </row>
    <row r="1967" spans="1:15" s="174" customFormat="1">
      <c r="A1967" s="187" t="s">
        <v>5872</v>
      </c>
      <c r="B1967" s="188" t="s">
        <v>5873</v>
      </c>
      <c r="C1967" s="189"/>
      <c r="D1967" s="189"/>
      <c r="E1967" s="189"/>
      <c r="F1967" s="189"/>
      <c r="G1967" s="189">
        <v>1</v>
      </c>
      <c r="H1967" s="189"/>
      <c r="I1967" s="189">
        <v>1</v>
      </c>
      <c r="J1967" s="189"/>
      <c r="K1967" s="189">
        <f t="shared" si="30"/>
        <v>2</v>
      </c>
      <c r="L1967" s="188" t="s">
        <v>110</v>
      </c>
      <c r="M1967" s="188" t="s">
        <v>820</v>
      </c>
      <c r="N1967" s="188"/>
      <c r="O1967" s="190"/>
    </row>
    <row r="1968" spans="1:15" s="174" customFormat="1">
      <c r="A1968" s="187" t="s">
        <v>5874</v>
      </c>
      <c r="B1968" s="188" t="s">
        <v>5875</v>
      </c>
      <c r="C1968" s="189"/>
      <c r="D1968" s="189"/>
      <c r="E1968" s="189"/>
      <c r="F1968" s="189"/>
      <c r="G1968" s="189">
        <v>1</v>
      </c>
      <c r="H1968" s="189"/>
      <c r="I1968" s="189">
        <v>1</v>
      </c>
      <c r="J1968" s="189"/>
      <c r="K1968" s="189">
        <f t="shared" si="30"/>
        <v>2</v>
      </c>
      <c r="L1968" s="188" t="s">
        <v>106</v>
      </c>
      <c r="M1968" s="188" t="s">
        <v>816</v>
      </c>
      <c r="N1968" s="188"/>
      <c r="O1968" s="190"/>
    </row>
    <row r="1969" spans="1:15" s="174" customFormat="1">
      <c r="A1969" s="187" t="s">
        <v>5876</v>
      </c>
      <c r="B1969" s="188" t="s">
        <v>5877</v>
      </c>
      <c r="C1969" s="189"/>
      <c r="D1969" s="189"/>
      <c r="E1969" s="189"/>
      <c r="F1969" s="189"/>
      <c r="G1969" s="189"/>
      <c r="H1969" s="189">
        <v>1</v>
      </c>
      <c r="I1969" s="189"/>
      <c r="J1969" s="189"/>
      <c r="K1969" s="189">
        <f t="shared" si="30"/>
        <v>1</v>
      </c>
      <c r="L1969" s="188" t="s">
        <v>106</v>
      </c>
      <c r="M1969" s="188" t="s">
        <v>885</v>
      </c>
      <c r="N1969" s="188"/>
      <c r="O1969" s="190"/>
    </row>
    <row r="1970" spans="1:15" s="174" customFormat="1">
      <c r="A1970" s="187" t="s">
        <v>5878</v>
      </c>
      <c r="B1970" s="188" t="s">
        <v>5879</v>
      </c>
      <c r="C1970" s="189"/>
      <c r="D1970" s="189"/>
      <c r="E1970" s="189"/>
      <c r="F1970" s="189"/>
      <c r="G1970" s="189">
        <v>1</v>
      </c>
      <c r="H1970" s="189">
        <v>1</v>
      </c>
      <c r="I1970" s="189"/>
      <c r="J1970" s="189"/>
      <c r="K1970" s="189">
        <f t="shared" si="30"/>
        <v>2</v>
      </c>
      <c r="L1970" s="188" t="s">
        <v>106</v>
      </c>
      <c r="M1970" s="188" t="s">
        <v>847</v>
      </c>
      <c r="N1970" s="188"/>
      <c r="O1970" s="190"/>
    </row>
    <row r="1971" spans="1:15" s="174" customFormat="1">
      <c r="A1971" s="187" t="s">
        <v>5880</v>
      </c>
      <c r="B1971" s="188" t="s">
        <v>5881</v>
      </c>
      <c r="C1971" s="189"/>
      <c r="D1971" s="189"/>
      <c r="E1971" s="189"/>
      <c r="F1971" s="189"/>
      <c r="G1971" s="189"/>
      <c r="H1971" s="189"/>
      <c r="I1971" s="189">
        <v>1</v>
      </c>
      <c r="J1971" s="189"/>
      <c r="K1971" s="189">
        <f t="shared" si="30"/>
        <v>1</v>
      </c>
      <c r="L1971" s="188" t="s">
        <v>106</v>
      </c>
      <c r="M1971" s="188" t="s">
        <v>827</v>
      </c>
      <c r="N1971" s="188"/>
      <c r="O1971" s="190"/>
    </row>
    <row r="1972" spans="1:15" s="174" customFormat="1">
      <c r="A1972" s="187" t="s">
        <v>5882</v>
      </c>
      <c r="B1972" s="188" t="s">
        <v>5883</v>
      </c>
      <c r="C1972" s="189"/>
      <c r="D1972" s="189"/>
      <c r="E1972" s="189"/>
      <c r="F1972" s="189"/>
      <c r="G1972" s="189"/>
      <c r="H1972" s="189">
        <v>1</v>
      </c>
      <c r="I1972" s="189"/>
      <c r="J1972" s="189"/>
      <c r="K1972" s="189">
        <f t="shared" si="30"/>
        <v>1</v>
      </c>
      <c r="L1972" s="188" t="s">
        <v>106</v>
      </c>
      <c r="M1972" s="188" t="s">
        <v>847</v>
      </c>
      <c r="N1972" s="188"/>
      <c r="O1972" s="190"/>
    </row>
    <row r="1973" spans="1:15" s="174" customFormat="1">
      <c r="A1973" s="187" t="s">
        <v>5884</v>
      </c>
      <c r="B1973" s="188" t="s">
        <v>5885</v>
      </c>
      <c r="C1973" s="189"/>
      <c r="D1973" s="189"/>
      <c r="E1973" s="189"/>
      <c r="F1973" s="189"/>
      <c r="G1973" s="189"/>
      <c r="H1973" s="189"/>
      <c r="I1973" s="189">
        <v>1</v>
      </c>
      <c r="J1973" s="189"/>
      <c r="K1973" s="189">
        <f t="shared" si="30"/>
        <v>1</v>
      </c>
      <c r="L1973" s="188" t="s">
        <v>106</v>
      </c>
      <c r="M1973" s="188" t="s">
        <v>861</v>
      </c>
      <c r="N1973" s="188"/>
      <c r="O1973" s="190"/>
    </row>
    <row r="1974" spans="1:15" s="174" customFormat="1">
      <c r="A1974" s="187" t="s">
        <v>5886</v>
      </c>
      <c r="B1974" s="188" t="s">
        <v>5887</v>
      </c>
      <c r="C1974" s="189"/>
      <c r="D1974" s="189"/>
      <c r="E1974" s="189"/>
      <c r="F1974" s="189"/>
      <c r="G1974" s="189"/>
      <c r="H1974" s="189"/>
      <c r="I1974" s="189">
        <v>1</v>
      </c>
      <c r="J1974" s="189"/>
      <c r="K1974" s="189">
        <f t="shared" si="30"/>
        <v>1</v>
      </c>
      <c r="L1974" s="188" t="s">
        <v>256</v>
      </c>
      <c r="M1974" s="188" t="s">
        <v>844</v>
      </c>
      <c r="N1974" s="188"/>
      <c r="O1974" s="190"/>
    </row>
    <row r="1975" spans="1:15" s="174" customFormat="1">
      <c r="A1975" s="187" t="s">
        <v>5888</v>
      </c>
      <c r="B1975" s="188" t="s">
        <v>5889</v>
      </c>
      <c r="C1975" s="189">
        <v>1</v>
      </c>
      <c r="D1975" s="189"/>
      <c r="E1975" s="189"/>
      <c r="F1975" s="189"/>
      <c r="G1975" s="189"/>
      <c r="H1975" s="189"/>
      <c r="I1975" s="189">
        <v>1</v>
      </c>
      <c r="J1975" s="189"/>
      <c r="K1975" s="189">
        <f t="shared" si="30"/>
        <v>2</v>
      </c>
      <c r="L1975" s="188" t="s">
        <v>209</v>
      </c>
      <c r="M1975" s="188" t="s">
        <v>844</v>
      </c>
      <c r="N1975" s="188"/>
      <c r="O1975" s="190"/>
    </row>
    <row r="1976" spans="1:15" s="174" customFormat="1">
      <c r="A1976" s="187" t="s">
        <v>5890</v>
      </c>
      <c r="B1976" s="188" t="s">
        <v>5891</v>
      </c>
      <c r="C1976" s="189">
        <v>1</v>
      </c>
      <c r="D1976" s="189"/>
      <c r="E1976" s="189"/>
      <c r="F1976" s="189"/>
      <c r="G1976" s="189"/>
      <c r="H1976" s="189"/>
      <c r="I1976" s="189"/>
      <c r="J1976" s="189"/>
      <c r="K1976" s="189">
        <f t="shared" si="30"/>
        <v>1</v>
      </c>
      <c r="L1976" s="188" t="s">
        <v>554</v>
      </c>
      <c r="M1976" s="188" t="s">
        <v>847</v>
      </c>
      <c r="N1976" s="188"/>
      <c r="O1976" s="190"/>
    </row>
    <row r="1977" spans="1:15" s="174" customFormat="1">
      <c r="A1977" s="187" t="s">
        <v>5892</v>
      </c>
      <c r="B1977" s="188" t="s">
        <v>5893</v>
      </c>
      <c r="C1977" s="189">
        <v>1</v>
      </c>
      <c r="D1977" s="189"/>
      <c r="E1977" s="189"/>
      <c r="F1977" s="189"/>
      <c r="G1977" s="189"/>
      <c r="H1977" s="189"/>
      <c r="I1977" s="189"/>
      <c r="J1977" s="189"/>
      <c r="K1977" s="189">
        <f t="shared" si="30"/>
        <v>1</v>
      </c>
      <c r="L1977" s="188" t="s">
        <v>554</v>
      </c>
      <c r="M1977" s="188" t="s">
        <v>847</v>
      </c>
      <c r="N1977" s="188"/>
      <c r="O1977" s="190"/>
    </row>
    <row r="1978" spans="1:15" s="174" customFormat="1">
      <c r="A1978" s="187" t="s">
        <v>5894</v>
      </c>
      <c r="B1978" s="188" t="s">
        <v>5895</v>
      </c>
      <c r="C1978" s="189"/>
      <c r="D1978" s="189"/>
      <c r="E1978" s="189"/>
      <c r="F1978" s="189"/>
      <c r="G1978" s="189">
        <v>1</v>
      </c>
      <c r="H1978" s="189">
        <v>1</v>
      </c>
      <c r="I1978" s="189"/>
      <c r="J1978" s="189">
        <v>1</v>
      </c>
      <c r="K1978" s="189">
        <f t="shared" si="30"/>
        <v>3</v>
      </c>
      <c r="L1978" s="188" t="s">
        <v>98</v>
      </c>
      <c r="M1978" s="188" t="s">
        <v>847</v>
      </c>
      <c r="N1978" s="188"/>
      <c r="O1978" s="190"/>
    </row>
    <row r="1979" spans="1:15" s="174" customFormat="1">
      <c r="A1979" s="187" t="s">
        <v>5896</v>
      </c>
      <c r="B1979" s="188" t="s">
        <v>5897</v>
      </c>
      <c r="C1979" s="189"/>
      <c r="D1979" s="189"/>
      <c r="E1979" s="189"/>
      <c r="F1979" s="189"/>
      <c r="G1979" s="189"/>
      <c r="H1979" s="189"/>
      <c r="I1979" s="189">
        <v>1</v>
      </c>
      <c r="J1979" s="189"/>
      <c r="K1979" s="189">
        <f t="shared" si="30"/>
        <v>1</v>
      </c>
      <c r="L1979" s="188" t="s">
        <v>98</v>
      </c>
      <c r="M1979" s="188" t="s">
        <v>823</v>
      </c>
      <c r="N1979" s="188"/>
      <c r="O1979" s="190"/>
    </row>
    <row r="1980" spans="1:15" s="174" customFormat="1">
      <c r="A1980" s="187" t="s">
        <v>5898</v>
      </c>
      <c r="B1980" s="188" t="s">
        <v>5899</v>
      </c>
      <c r="C1980" s="189">
        <v>1</v>
      </c>
      <c r="D1980" s="189"/>
      <c r="E1980" s="189"/>
      <c r="F1980" s="189"/>
      <c r="G1980" s="189"/>
      <c r="H1980" s="189">
        <v>1</v>
      </c>
      <c r="I1980" s="189"/>
      <c r="J1980" s="189"/>
      <c r="K1980" s="189">
        <f t="shared" si="30"/>
        <v>2</v>
      </c>
      <c r="L1980" s="188" t="s">
        <v>98</v>
      </c>
      <c r="M1980" s="188" t="s">
        <v>890</v>
      </c>
      <c r="N1980" s="188"/>
      <c r="O1980" s="190"/>
    </row>
    <row r="1981" spans="1:15" s="174" customFormat="1">
      <c r="A1981" s="187" t="s">
        <v>5900</v>
      </c>
      <c r="B1981" s="188" t="s">
        <v>5901</v>
      </c>
      <c r="C1981" s="189">
        <v>1</v>
      </c>
      <c r="D1981" s="189"/>
      <c r="E1981" s="189"/>
      <c r="F1981" s="189"/>
      <c r="G1981" s="189"/>
      <c r="H1981" s="189"/>
      <c r="I1981" s="189"/>
      <c r="J1981" s="189"/>
      <c r="K1981" s="189">
        <f t="shared" si="30"/>
        <v>1</v>
      </c>
      <c r="L1981" s="188" t="s">
        <v>98</v>
      </c>
      <c r="M1981" s="188" t="s">
        <v>847</v>
      </c>
      <c r="N1981" s="188"/>
      <c r="O1981" s="190"/>
    </row>
    <row r="1982" spans="1:15" s="174" customFormat="1">
      <c r="A1982" s="187" t="s">
        <v>5902</v>
      </c>
      <c r="B1982" s="188" t="s">
        <v>5903</v>
      </c>
      <c r="C1982" s="189"/>
      <c r="D1982" s="189">
        <v>1</v>
      </c>
      <c r="E1982" s="189">
        <v>1</v>
      </c>
      <c r="F1982" s="189">
        <v>1</v>
      </c>
      <c r="G1982" s="189">
        <v>1</v>
      </c>
      <c r="H1982" s="189"/>
      <c r="I1982" s="189"/>
      <c r="J1982" s="189"/>
      <c r="K1982" s="189">
        <f t="shared" si="30"/>
        <v>4</v>
      </c>
      <c r="L1982" s="188" t="s">
        <v>98</v>
      </c>
      <c r="M1982" s="188" t="s">
        <v>816</v>
      </c>
      <c r="N1982" s="188"/>
      <c r="O1982" s="190"/>
    </row>
    <row r="1983" spans="1:15" s="174" customFormat="1">
      <c r="A1983" s="187" t="s">
        <v>5904</v>
      </c>
      <c r="B1983" s="188" t="s">
        <v>5905</v>
      </c>
      <c r="C1983" s="189"/>
      <c r="D1983" s="189"/>
      <c r="E1983" s="189"/>
      <c r="F1983" s="189"/>
      <c r="G1983" s="189"/>
      <c r="H1983" s="189">
        <v>1</v>
      </c>
      <c r="I1983" s="189"/>
      <c r="J1983" s="189"/>
      <c r="K1983" s="189">
        <f t="shared" si="30"/>
        <v>1</v>
      </c>
      <c r="L1983" s="188" t="s">
        <v>98</v>
      </c>
      <c r="M1983" s="188" t="s">
        <v>823</v>
      </c>
      <c r="N1983" s="188"/>
      <c r="O1983" s="190"/>
    </row>
    <row r="1984" spans="1:15" s="174" customFormat="1">
      <c r="A1984" s="187" t="s">
        <v>5906</v>
      </c>
      <c r="B1984" s="188" t="s">
        <v>5907</v>
      </c>
      <c r="C1984" s="189"/>
      <c r="D1984" s="189"/>
      <c r="E1984" s="189"/>
      <c r="F1984" s="189"/>
      <c r="G1984" s="189"/>
      <c r="H1984" s="189"/>
      <c r="I1984" s="189">
        <v>1</v>
      </c>
      <c r="J1984" s="189"/>
      <c r="K1984" s="189">
        <f t="shared" si="30"/>
        <v>1</v>
      </c>
      <c r="L1984" s="188" t="s">
        <v>98</v>
      </c>
      <c r="M1984" s="188" t="s">
        <v>844</v>
      </c>
      <c r="N1984" s="188"/>
      <c r="O1984" s="190"/>
    </row>
    <row r="1985" spans="1:15" s="174" customFormat="1">
      <c r="A1985" s="187" t="s">
        <v>5908</v>
      </c>
      <c r="B1985" s="188" t="s">
        <v>5909</v>
      </c>
      <c r="C1985" s="189"/>
      <c r="D1985" s="189">
        <v>1</v>
      </c>
      <c r="E1985" s="189"/>
      <c r="F1985" s="189"/>
      <c r="G1985" s="189"/>
      <c r="H1985" s="189"/>
      <c r="I1985" s="189"/>
      <c r="J1985" s="189">
        <v>1</v>
      </c>
      <c r="K1985" s="189">
        <f t="shared" si="30"/>
        <v>2</v>
      </c>
      <c r="L1985" s="188" t="s">
        <v>98</v>
      </c>
      <c r="M1985" s="188" t="s">
        <v>816</v>
      </c>
      <c r="N1985" s="188"/>
      <c r="O1985" s="190"/>
    </row>
    <row r="1986" spans="1:15" s="174" customFormat="1">
      <c r="A1986" s="187" t="s">
        <v>5910</v>
      </c>
      <c r="B1986" s="188" t="s">
        <v>5911</v>
      </c>
      <c r="C1986" s="189"/>
      <c r="D1986" s="189">
        <v>1</v>
      </c>
      <c r="E1986" s="189"/>
      <c r="F1986" s="189">
        <v>1</v>
      </c>
      <c r="G1986" s="189"/>
      <c r="H1986" s="189"/>
      <c r="I1986" s="189"/>
      <c r="J1986" s="189"/>
      <c r="K1986" s="189">
        <f t="shared" si="30"/>
        <v>2</v>
      </c>
      <c r="L1986" s="188" t="s">
        <v>98</v>
      </c>
      <c r="M1986" s="188" t="s">
        <v>816</v>
      </c>
      <c r="N1986" s="188"/>
      <c r="O1986" s="190"/>
    </row>
    <row r="1987" spans="1:15" s="174" customFormat="1">
      <c r="A1987" s="187" t="s">
        <v>5912</v>
      </c>
      <c r="B1987" s="188" t="s">
        <v>5913</v>
      </c>
      <c r="C1987" s="189"/>
      <c r="D1987" s="189"/>
      <c r="E1987" s="189">
        <v>1</v>
      </c>
      <c r="F1987" s="189"/>
      <c r="G1987" s="189"/>
      <c r="H1987" s="189"/>
      <c r="I1987" s="189"/>
      <c r="J1987" s="189"/>
      <c r="K1987" s="189">
        <f t="shared" si="30"/>
        <v>1</v>
      </c>
      <c r="L1987" s="188" t="s">
        <v>98</v>
      </c>
      <c r="M1987" s="188" t="s">
        <v>971</v>
      </c>
      <c r="N1987" s="188"/>
      <c r="O1987" s="190"/>
    </row>
    <row r="1988" spans="1:15" s="174" customFormat="1">
      <c r="A1988" s="187" t="s">
        <v>5914</v>
      </c>
      <c r="B1988" s="188" t="s">
        <v>5915</v>
      </c>
      <c r="C1988" s="189">
        <v>1</v>
      </c>
      <c r="D1988" s="189"/>
      <c r="E1988" s="189"/>
      <c r="F1988" s="189"/>
      <c r="G1988" s="189"/>
      <c r="H1988" s="189"/>
      <c r="I1988" s="189"/>
      <c r="J1988" s="189">
        <v>1</v>
      </c>
      <c r="K1988" s="189">
        <f t="shared" si="30"/>
        <v>2</v>
      </c>
      <c r="L1988" s="188" t="s">
        <v>98</v>
      </c>
      <c r="M1988" s="188" t="s">
        <v>2106</v>
      </c>
      <c r="N1988" s="188"/>
      <c r="O1988" s="190"/>
    </row>
    <row r="1989" spans="1:15" s="174" customFormat="1">
      <c r="A1989" s="187" t="s">
        <v>5916</v>
      </c>
      <c r="B1989" s="188" t="s">
        <v>5917</v>
      </c>
      <c r="C1989" s="189"/>
      <c r="D1989" s="189"/>
      <c r="E1989" s="189">
        <v>1</v>
      </c>
      <c r="F1989" s="189"/>
      <c r="G1989" s="189"/>
      <c r="H1989" s="189"/>
      <c r="I1989" s="189"/>
      <c r="J1989" s="189"/>
      <c r="K1989" s="189">
        <f t="shared" si="30"/>
        <v>1</v>
      </c>
      <c r="L1989" s="188" t="s">
        <v>98</v>
      </c>
      <c r="M1989" s="188" t="s">
        <v>816</v>
      </c>
      <c r="N1989" s="188"/>
      <c r="O1989" s="190"/>
    </row>
    <row r="1990" spans="1:15" s="174" customFormat="1">
      <c r="A1990" s="187" t="s">
        <v>5918</v>
      </c>
      <c r="B1990" s="188" t="s">
        <v>5919</v>
      </c>
      <c r="C1990" s="189"/>
      <c r="D1990" s="189"/>
      <c r="E1990" s="189"/>
      <c r="F1990" s="189"/>
      <c r="G1990" s="189"/>
      <c r="H1990" s="189"/>
      <c r="I1990" s="189">
        <v>1</v>
      </c>
      <c r="J1990" s="189"/>
      <c r="K1990" s="189">
        <f t="shared" si="30"/>
        <v>1</v>
      </c>
      <c r="L1990" s="188" t="s">
        <v>420</v>
      </c>
      <c r="M1990" s="188" t="s">
        <v>844</v>
      </c>
      <c r="N1990" s="188"/>
      <c r="O1990" s="190"/>
    </row>
    <row r="1991" spans="1:15" s="174" customFormat="1">
      <c r="A1991" s="187" t="s">
        <v>5920</v>
      </c>
      <c r="B1991" s="188" t="s">
        <v>5921</v>
      </c>
      <c r="C1991" s="189"/>
      <c r="D1991" s="189"/>
      <c r="E1991" s="189">
        <v>1</v>
      </c>
      <c r="F1991" s="189"/>
      <c r="G1991" s="189"/>
      <c r="H1991" s="189"/>
      <c r="I1991" s="189"/>
      <c r="J1991" s="189"/>
      <c r="K1991" s="189">
        <f t="shared" si="30"/>
        <v>1</v>
      </c>
      <c r="L1991" s="188" t="s">
        <v>420</v>
      </c>
      <c r="M1991" s="188" t="s">
        <v>827</v>
      </c>
      <c r="N1991" s="188"/>
      <c r="O1991" s="190"/>
    </row>
    <row r="1992" spans="1:15" s="174" customFormat="1">
      <c r="A1992" s="187" t="s">
        <v>5922</v>
      </c>
      <c r="B1992" s="188" t="s">
        <v>5923</v>
      </c>
      <c r="C1992" s="189">
        <v>1</v>
      </c>
      <c r="D1992" s="189"/>
      <c r="E1992" s="189"/>
      <c r="F1992" s="189"/>
      <c r="G1992" s="189"/>
      <c r="H1992" s="189"/>
      <c r="I1992" s="189">
        <v>1</v>
      </c>
      <c r="J1992" s="189"/>
      <c r="K1992" s="189">
        <f t="shared" si="30"/>
        <v>2</v>
      </c>
      <c r="L1992" s="188" t="s">
        <v>123</v>
      </c>
      <c r="M1992" s="188" t="s">
        <v>1950</v>
      </c>
      <c r="N1992" s="188"/>
      <c r="O1992" s="190"/>
    </row>
    <row r="1993" spans="1:15" s="174" customFormat="1">
      <c r="A1993" s="187" t="s">
        <v>5924</v>
      </c>
      <c r="B1993" s="188" t="s">
        <v>5925</v>
      </c>
      <c r="C1993" s="189">
        <v>1</v>
      </c>
      <c r="D1993" s="189"/>
      <c r="E1993" s="189"/>
      <c r="F1993" s="189"/>
      <c r="G1993" s="189"/>
      <c r="H1993" s="189"/>
      <c r="I1993" s="189">
        <v>1</v>
      </c>
      <c r="J1993" s="189"/>
      <c r="K1993" s="189">
        <f t="shared" ref="K1993:K2024" si="31">SUM(C1993:J1993)</f>
        <v>2</v>
      </c>
      <c r="L1993" s="188" t="s">
        <v>420</v>
      </c>
      <c r="M1993" s="188" t="s">
        <v>1182</v>
      </c>
      <c r="N1993" s="188"/>
      <c r="O1993" s="190"/>
    </row>
    <row r="1994" spans="1:15" s="174" customFormat="1">
      <c r="A1994" s="187" t="s">
        <v>5926</v>
      </c>
      <c r="B1994" s="188" t="s">
        <v>5927</v>
      </c>
      <c r="C1994" s="189">
        <v>1</v>
      </c>
      <c r="D1994" s="189"/>
      <c r="E1994" s="189"/>
      <c r="F1994" s="189"/>
      <c r="G1994" s="189"/>
      <c r="H1994" s="189"/>
      <c r="I1994" s="189"/>
      <c r="J1994" s="189"/>
      <c r="K1994" s="189">
        <f t="shared" si="31"/>
        <v>1</v>
      </c>
      <c r="L1994" s="188" t="s">
        <v>420</v>
      </c>
      <c r="M1994" s="188" t="s">
        <v>847</v>
      </c>
      <c r="N1994" s="188"/>
      <c r="O1994" s="190"/>
    </row>
    <row r="1995" spans="1:15" s="174" customFormat="1">
      <c r="A1995" s="187" t="s">
        <v>5928</v>
      </c>
      <c r="B1995" s="188" t="s">
        <v>5929</v>
      </c>
      <c r="C1995" s="189"/>
      <c r="D1995" s="189"/>
      <c r="E1995" s="189">
        <v>1</v>
      </c>
      <c r="F1995" s="189"/>
      <c r="G1995" s="189"/>
      <c r="H1995" s="189"/>
      <c r="I1995" s="189">
        <v>1</v>
      </c>
      <c r="J1995" s="189"/>
      <c r="K1995" s="189">
        <f t="shared" si="31"/>
        <v>2</v>
      </c>
      <c r="L1995" s="188" t="s">
        <v>5930</v>
      </c>
      <c r="M1995" s="188" t="s">
        <v>844</v>
      </c>
      <c r="N1995" s="188"/>
      <c r="O1995" s="190"/>
    </row>
    <row r="1996" spans="1:15" s="174" customFormat="1">
      <c r="A1996" s="187" t="s">
        <v>5931</v>
      </c>
      <c r="B1996" s="188" t="s">
        <v>5932</v>
      </c>
      <c r="C1996" s="189"/>
      <c r="D1996" s="189"/>
      <c r="E1996" s="189">
        <v>1</v>
      </c>
      <c r="F1996" s="189"/>
      <c r="G1996" s="189"/>
      <c r="H1996" s="189"/>
      <c r="I1996" s="189">
        <v>1</v>
      </c>
      <c r="J1996" s="189"/>
      <c r="K1996" s="189">
        <f t="shared" si="31"/>
        <v>2</v>
      </c>
      <c r="L1996" s="188" t="s">
        <v>5930</v>
      </c>
      <c r="M1996" s="188" t="s">
        <v>844</v>
      </c>
      <c r="N1996" s="188"/>
      <c r="O1996" s="190"/>
    </row>
    <row r="1997" spans="1:15" s="174" customFormat="1">
      <c r="A1997" s="187" t="s">
        <v>5933</v>
      </c>
      <c r="B1997" s="188" t="s">
        <v>5934</v>
      </c>
      <c r="C1997" s="189"/>
      <c r="D1997" s="189"/>
      <c r="E1997" s="189"/>
      <c r="F1997" s="189"/>
      <c r="G1997" s="189"/>
      <c r="H1997" s="189"/>
      <c r="I1997" s="189">
        <v>1</v>
      </c>
      <c r="J1997" s="189"/>
      <c r="K1997" s="189">
        <f t="shared" si="31"/>
        <v>1</v>
      </c>
      <c r="L1997" s="188" t="s">
        <v>5930</v>
      </c>
      <c r="M1997" s="188" t="s">
        <v>2676</v>
      </c>
      <c r="N1997" s="188"/>
      <c r="O1997" s="190"/>
    </row>
    <row r="1998" spans="1:15" s="174" customFormat="1">
      <c r="A1998" s="187" t="s">
        <v>5935</v>
      </c>
      <c r="B1998" s="188" t="s">
        <v>5936</v>
      </c>
      <c r="C1998" s="189"/>
      <c r="D1998" s="189"/>
      <c r="E1998" s="189">
        <v>1</v>
      </c>
      <c r="F1998" s="189"/>
      <c r="G1998" s="189"/>
      <c r="H1998" s="189"/>
      <c r="I1998" s="189"/>
      <c r="J1998" s="189"/>
      <c r="K1998" s="189">
        <f t="shared" si="31"/>
        <v>1</v>
      </c>
      <c r="L1998" s="188" t="s">
        <v>360</v>
      </c>
      <c r="M1998" s="188" t="s">
        <v>844</v>
      </c>
      <c r="N1998" s="188"/>
      <c r="O1998" s="190"/>
    </row>
    <row r="1999" spans="1:15" s="174" customFormat="1">
      <c r="A1999" s="187" t="s">
        <v>5937</v>
      </c>
      <c r="B1999" s="188" t="s">
        <v>5938</v>
      </c>
      <c r="C1999" s="189">
        <v>1</v>
      </c>
      <c r="D1999" s="189"/>
      <c r="E1999" s="189">
        <v>1</v>
      </c>
      <c r="F1999" s="189"/>
      <c r="G1999" s="189">
        <v>1</v>
      </c>
      <c r="H1999" s="189"/>
      <c r="I1999" s="189"/>
      <c r="J1999" s="189"/>
      <c r="K1999" s="189">
        <f t="shared" si="31"/>
        <v>3</v>
      </c>
      <c r="L1999" s="188" t="s">
        <v>5939</v>
      </c>
      <c r="M1999" s="188" t="s">
        <v>827</v>
      </c>
      <c r="N1999" s="188"/>
      <c r="O1999" s="190"/>
    </row>
    <row r="2000" spans="1:15" s="174" customFormat="1">
      <c r="A2000" s="187" t="s">
        <v>5940</v>
      </c>
      <c r="B2000" s="188" t="s">
        <v>5941</v>
      </c>
      <c r="C2000" s="189">
        <v>1</v>
      </c>
      <c r="D2000" s="189"/>
      <c r="E2000" s="189"/>
      <c r="F2000" s="189"/>
      <c r="G2000" s="189"/>
      <c r="H2000" s="189"/>
      <c r="I2000" s="189"/>
      <c r="J2000" s="189"/>
      <c r="K2000" s="189">
        <f t="shared" si="31"/>
        <v>1</v>
      </c>
      <c r="L2000" s="188" t="s">
        <v>420</v>
      </c>
      <c r="M2000" s="188" t="s">
        <v>847</v>
      </c>
      <c r="N2000" s="188"/>
      <c r="O2000" s="190"/>
    </row>
    <row r="2001" spans="1:15" s="174" customFormat="1">
      <c r="A2001" s="187" t="s">
        <v>5942</v>
      </c>
      <c r="B2001" s="188" t="s">
        <v>5943</v>
      </c>
      <c r="C2001" s="189">
        <v>1</v>
      </c>
      <c r="D2001" s="189"/>
      <c r="E2001" s="189">
        <v>1</v>
      </c>
      <c r="F2001" s="189"/>
      <c r="G2001" s="189"/>
      <c r="H2001" s="189"/>
      <c r="I2001" s="189"/>
      <c r="J2001" s="189"/>
      <c r="K2001" s="189">
        <f t="shared" si="31"/>
        <v>2</v>
      </c>
      <c r="L2001" s="188" t="s">
        <v>420</v>
      </c>
      <c r="M2001" s="188" t="s">
        <v>847</v>
      </c>
      <c r="N2001" s="188"/>
      <c r="O2001" s="190"/>
    </row>
    <row r="2002" spans="1:15" s="174" customFormat="1">
      <c r="A2002" s="187" t="s">
        <v>5944</v>
      </c>
      <c r="B2002" s="188" t="s">
        <v>5945</v>
      </c>
      <c r="C2002" s="189">
        <v>1</v>
      </c>
      <c r="D2002" s="189"/>
      <c r="E2002" s="189"/>
      <c r="F2002" s="189"/>
      <c r="G2002" s="189"/>
      <c r="H2002" s="189"/>
      <c r="I2002" s="189"/>
      <c r="J2002" s="189"/>
      <c r="K2002" s="189">
        <f t="shared" si="31"/>
        <v>1</v>
      </c>
      <c r="L2002" s="188" t="s">
        <v>473</v>
      </c>
      <c r="M2002" s="188" t="s">
        <v>816</v>
      </c>
      <c r="N2002" s="188" t="s">
        <v>1168</v>
      </c>
      <c r="O2002" s="190"/>
    </row>
    <row r="2003" spans="1:15" s="174" customFormat="1">
      <c r="A2003" s="187" t="s">
        <v>5946</v>
      </c>
      <c r="B2003" s="188" t="s">
        <v>5947</v>
      </c>
      <c r="C2003" s="189"/>
      <c r="D2003" s="189"/>
      <c r="E2003" s="189"/>
      <c r="F2003" s="189"/>
      <c r="G2003" s="189"/>
      <c r="H2003" s="189"/>
      <c r="I2003" s="189">
        <v>1</v>
      </c>
      <c r="J2003" s="189"/>
      <c r="K2003" s="189">
        <f t="shared" si="31"/>
        <v>1</v>
      </c>
      <c r="L2003" s="188" t="s">
        <v>106</v>
      </c>
      <c r="M2003" s="188" t="s">
        <v>820</v>
      </c>
      <c r="N2003" s="188"/>
      <c r="O2003" s="190"/>
    </row>
    <row r="2004" spans="1:15" s="174" customFormat="1">
      <c r="A2004" s="187" t="s">
        <v>5948</v>
      </c>
      <c r="B2004" s="188" t="s">
        <v>5949</v>
      </c>
      <c r="C2004" s="189">
        <v>1</v>
      </c>
      <c r="D2004" s="189"/>
      <c r="E2004" s="189"/>
      <c r="F2004" s="189"/>
      <c r="G2004" s="189"/>
      <c r="H2004" s="189"/>
      <c r="I2004" s="189">
        <v>1</v>
      </c>
      <c r="J2004" s="189"/>
      <c r="K2004" s="189">
        <f t="shared" si="31"/>
        <v>2</v>
      </c>
      <c r="L2004" s="188" t="s">
        <v>106</v>
      </c>
      <c r="M2004" s="188" t="s">
        <v>1827</v>
      </c>
      <c r="N2004" s="188"/>
      <c r="O2004" s="190"/>
    </row>
    <row r="2005" spans="1:15" s="174" customFormat="1">
      <c r="A2005" s="187" t="s">
        <v>5950</v>
      </c>
      <c r="B2005" s="188" t="s">
        <v>5951</v>
      </c>
      <c r="C2005" s="189">
        <v>1</v>
      </c>
      <c r="D2005" s="189"/>
      <c r="E2005" s="189"/>
      <c r="F2005" s="189"/>
      <c r="G2005" s="189"/>
      <c r="H2005" s="189"/>
      <c r="I2005" s="189">
        <v>1</v>
      </c>
      <c r="J2005" s="189"/>
      <c r="K2005" s="189">
        <f t="shared" si="31"/>
        <v>2</v>
      </c>
      <c r="L2005" s="188" t="s">
        <v>519</v>
      </c>
      <c r="M2005" s="188" t="s">
        <v>844</v>
      </c>
      <c r="N2005" s="188"/>
      <c r="O2005" s="190"/>
    </row>
    <row r="2006" spans="1:15" s="174" customFormat="1">
      <c r="A2006" s="187" t="s">
        <v>5952</v>
      </c>
      <c r="B2006" s="188" t="s">
        <v>5953</v>
      </c>
      <c r="C2006" s="189"/>
      <c r="D2006" s="189"/>
      <c r="E2006" s="189"/>
      <c r="F2006" s="189"/>
      <c r="G2006" s="189">
        <v>1</v>
      </c>
      <c r="H2006" s="189"/>
      <c r="I2006" s="189"/>
      <c r="J2006" s="189">
        <v>1</v>
      </c>
      <c r="K2006" s="189">
        <f t="shared" si="31"/>
        <v>2</v>
      </c>
      <c r="L2006" s="188" t="s">
        <v>5954</v>
      </c>
      <c r="M2006" s="188" t="s">
        <v>1657</v>
      </c>
      <c r="N2006" s="188"/>
      <c r="O2006" s="190"/>
    </row>
    <row r="2007" spans="1:15" s="174" customFormat="1">
      <c r="A2007" s="187" t="s">
        <v>5955</v>
      </c>
      <c r="B2007" s="188" t="s">
        <v>5956</v>
      </c>
      <c r="C2007" s="189"/>
      <c r="D2007" s="189"/>
      <c r="E2007" s="189">
        <v>1</v>
      </c>
      <c r="F2007" s="189"/>
      <c r="G2007" s="189">
        <v>1</v>
      </c>
      <c r="H2007" s="189"/>
      <c r="I2007" s="189"/>
      <c r="J2007" s="189"/>
      <c r="K2007" s="189">
        <f t="shared" si="31"/>
        <v>2</v>
      </c>
      <c r="L2007" s="188" t="s">
        <v>5954</v>
      </c>
      <c r="M2007" s="188" t="s">
        <v>847</v>
      </c>
      <c r="N2007" s="188"/>
      <c r="O2007" s="190"/>
    </row>
    <row r="2008" spans="1:15" s="174" customFormat="1">
      <c r="A2008" s="187" t="s">
        <v>5957</v>
      </c>
      <c r="B2008" s="188" t="s">
        <v>5958</v>
      </c>
      <c r="C2008" s="189"/>
      <c r="D2008" s="189"/>
      <c r="E2008" s="189"/>
      <c r="F2008" s="189"/>
      <c r="G2008" s="189">
        <v>1</v>
      </c>
      <c r="H2008" s="189"/>
      <c r="I2008" s="189"/>
      <c r="J2008" s="189">
        <v>1</v>
      </c>
      <c r="K2008" s="189">
        <f t="shared" si="31"/>
        <v>2</v>
      </c>
      <c r="L2008" s="188" t="s">
        <v>5954</v>
      </c>
      <c r="M2008" s="188" t="s">
        <v>890</v>
      </c>
      <c r="N2008" s="188"/>
      <c r="O2008" s="190"/>
    </row>
    <row r="2009" spans="1:15" s="174" customFormat="1">
      <c r="A2009" s="187" t="s">
        <v>5959</v>
      </c>
      <c r="B2009" s="188" t="s">
        <v>5960</v>
      </c>
      <c r="C2009" s="189"/>
      <c r="D2009" s="189"/>
      <c r="E2009" s="189"/>
      <c r="F2009" s="189"/>
      <c r="G2009" s="189"/>
      <c r="H2009" s="189"/>
      <c r="I2009" s="189">
        <v>1</v>
      </c>
      <c r="J2009" s="189"/>
      <c r="K2009" s="189">
        <f t="shared" si="31"/>
        <v>1</v>
      </c>
      <c r="L2009" s="188" t="s">
        <v>5954</v>
      </c>
      <c r="M2009" s="188" t="s">
        <v>844</v>
      </c>
      <c r="N2009" s="188"/>
      <c r="O2009" s="190"/>
    </row>
    <row r="2010" spans="1:15" s="174" customFormat="1">
      <c r="A2010" s="187" t="s">
        <v>5961</v>
      </c>
      <c r="B2010" s="188" t="s">
        <v>5962</v>
      </c>
      <c r="C2010" s="189"/>
      <c r="D2010" s="189"/>
      <c r="E2010" s="189">
        <v>1</v>
      </c>
      <c r="F2010" s="189"/>
      <c r="G2010" s="189"/>
      <c r="H2010" s="189"/>
      <c r="I2010" s="189"/>
      <c r="J2010" s="189"/>
      <c r="K2010" s="189">
        <f t="shared" si="31"/>
        <v>1</v>
      </c>
      <c r="L2010" s="188" t="s">
        <v>5954</v>
      </c>
      <c r="M2010" s="188" t="s">
        <v>844</v>
      </c>
      <c r="N2010" s="188"/>
      <c r="O2010" s="190"/>
    </row>
    <row r="2011" spans="1:15" s="174" customFormat="1">
      <c r="A2011" s="187" t="s">
        <v>5963</v>
      </c>
      <c r="B2011" s="188" t="s">
        <v>5964</v>
      </c>
      <c r="C2011" s="189">
        <v>1</v>
      </c>
      <c r="D2011" s="189"/>
      <c r="E2011" s="189">
        <v>1</v>
      </c>
      <c r="F2011" s="189"/>
      <c r="G2011" s="189"/>
      <c r="H2011" s="189"/>
      <c r="I2011" s="189"/>
      <c r="J2011" s="189"/>
      <c r="K2011" s="189">
        <f t="shared" si="31"/>
        <v>2</v>
      </c>
      <c r="L2011" s="188" t="s">
        <v>5954</v>
      </c>
      <c r="M2011" s="188" t="s">
        <v>861</v>
      </c>
      <c r="N2011" s="188"/>
      <c r="O2011" s="190"/>
    </row>
    <row r="2012" spans="1:15" s="174" customFormat="1">
      <c r="A2012" s="187" t="s">
        <v>5965</v>
      </c>
      <c r="B2012" s="188" t="s">
        <v>5966</v>
      </c>
      <c r="C2012" s="189"/>
      <c r="D2012" s="189"/>
      <c r="E2012" s="189"/>
      <c r="F2012" s="189">
        <v>1</v>
      </c>
      <c r="G2012" s="189"/>
      <c r="H2012" s="189"/>
      <c r="I2012" s="189"/>
      <c r="J2012" s="189"/>
      <c r="K2012" s="189">
        <f t="shared" si="31"/>
        <v>1</v>
      </c>
      <c r="L2012" s="188" t="s">
        <v>281</v>
      </c>
      <c r="M2012" s="188" t="s">
        <v>847</v>
      </c>
      <c r="N2012" s="188"/>
      <c r="O2012" s="190"/>
    </row>
    <row r="2013" spans="1:15" s="174" customFormat="1">
      <c r="A2013" s="187" t="s">
        <v>5967</v>
      </c>
      <c r="B2013" s="188" t="s">
        <v>5968</v>
      </c>
      <c r="C2013" s="189"/>
      <c r="D2013" s="189"/>
      <c r="E2013" s="189"/>
      <c r="F2013" s="189"/>
      <c r="G2013" s="189"/>
      <c r="H2013" s="189"/>
      <c r="I2013" s="189">
        <v>1</v>
      </c>
      <c r="J2013" s="189"/>
      <c r="K2013" s="189">
        <f t="shared" si="31"/>
        <v>1</v>
      </c>
      <c r="L2013" s="188"/>
      <c r="M2013" s="188" t="s">
        <v>2676</v>
      </c>
      <c r="N2013" s="188"/>
      <c r="O2013" s="190"/>
    </row>
    <row r="2014" spans="1:15" s="174" customFormat="1">
      <c r="A2014" s="187" t="s">
        <v>5969</v>
      </c>
      <c r="B2014" s="188" t="s">
        <v>5970</v>
      </c>
      <c r="C2014" s="189"/>
      <c r="D2014" s="189"/>
      <c r="E2014" s="189"/>
      <c r="F2014" s="189"/>
      <c r="G2014" s="189"/>
      <c r="H2014" s="189"/>
      <c r="I2014" s="189">
        <v>1</v>
      </c>
      <c r="J2014" s="189"/>
      <c r="K2014" s="189">
        <f t="shared" si="31"/>
        <v>1</v>
      </c>
      <c r="L2014" s="188"/>
      <c r="M2014" s="188" t="s">
        <v>844</v>
      </c>
      <c r="N2014" s="188"/>
      <c r="O2014" s="190"/>
    </row>
    <row r="2015" spans="1:15" s="174" customFormat="1">
      <c r="A2015" s="187" t="s">
        <v>5971</v>
      </c>
      <c r="B2015" s="188" t="s">
        <v>5972</v>
      </c>
      <c r="C2015" s="189">
        <v>1</v>
      </c>
      <c r="D2015" s="189"/>
      <c r="E2015" s="189">
        <v>1</v>
      </c>
      <c r="F2015" s="189"/>
      <c r="G2015" s="189"/>
      <c r="H2015" s="189"/>
      <c r="I2015" s="189"/>
      <c r="J2015" s="189"/>
      <c r="K2015" s="189">
        <f t="shared" si="31"/>
        <v>2</v>
      </c>
      <c r="L2015" s="188"/>
      <c r="M2015" s="188" t="s">
        <v>844</v>
      </c>
      <c r="N2015" s="188"/>
      <c r="O2015" s="190"/>
    </row>
    <row r="2016" spans="1:15" s="174" customFormat="1">
      <c r="A2016" s="187" t="s">
        <v>5973</v>
      </c>
      <c r="B2016" s="188" t="s">
        <v>5974</v>
      </c>
      <c r="C2016" s="189">
        <v>1</v>
      </c>
      <c r="D2016" s="189"/>
      <c r="E2016" s="189"/>
      <c r="F2016" s="189"/>
      <c r="G2016" s="189"/>
      <c r="H2016" s="189"/>
      <c r="I2016" s="189"/>
      <c r="J2016" s="189"/>
      <c r="K2016" s="189">
        <f t="shared" si="31"/>
        <v>1</v>
      </c>
      <c r="L2016" s="188" t="s">
        <v>106</v>
      </c>
      <c r="M2016" s="188" t="s">
        <v>847</v>
      </c>
      <c r="N2016" s="188"/>
      <c r="O2016" s="190"/>
    </row>
    <row r="2017" spans="1:15" s="174" customFormat="1">
      <c r="A2017" s="187" t="s">
        <v>5975</v>
      </c>
      <c r="B2017" s="188" t="s">
        <v>5976</v>
      </c>
      <c r="C2017" s="189">
        <v>1</v>
      </c>
      <c r="D2017" s="189"/>
      <c r="E2017" s="189"/>
      <c r="F2017" s="189"/>
      <c r="G2017" s="189"/>
      <c r="H2017" s="189"/>
      <c r="I2017" s="189"/>
      <c r="J2017" s="189"/>
      <c r="K2017" s="189">
        <f t="shared" si="31"/>
        <v>1</v>
      </c>
      <c r="L2017" s="188" t="s">
        <v>106</v>
      </c>
      <c r="M2017" s="188" t="s">
        <v>847</v>
      </c>
      <c r="N2017" s="188"/>
      <c r="O2017" s="190"/>
    </row>
    <row r="2018" spans="1:15" s="174" customFormat="1">
      <c r="A2018" s="187" t="s">
        <v>5977</v>
      </c>
      <c r="B2018" s="188" t="s">
        <v>5978</v>
      </c>
      <c r="C2018" s="189"/>
      <c r="D2018" s="189"/>
      <c r="E2018" s="189"/>
      <c r="F2018" s="189"/>
      <c r="G2018" s="189">
        <v>1</v>
      </c>
      <c r="H2018" s="189"/>
      <c r="I2018" s="189"/>
      <c r="J2018" s="189"/>
      <c r="K2018" s="189">
        <f t="shared" si="31"/>
        <v>1</v>
      </c>
      <c r="L2018" s="188" t="s">
        <v>106</v>
      </c>
      <c r="M2018" s="188" t="s">
        <v>816</v>
      </c>
      <c r="N2018" s="188"/>
      <c r="O2018" s="190"/>
    </row>
    <row r="2019" spans="1:15" s="174" customFormat="1">
      <c r="A2019" s="187" t="s">
        <v>5979</v>
      </c>
      <c r="B2019" s="188" t="s">
        <v>5980</v>
      </c>
      <c r="C2019" s="189">
        <v>1</v>
      </c>
      <c r="D2019" s="189"/>
      <c r="E2019" s="189"/>
      <c r="F2019" s="189"/>
      <c r="G2019" s="189">
        <v>1</v>
      </c>
      <c r="H2019" s="189"/>
      <c r="I2019" s="189"/>
      <c r="J2019" s="189"/>
      <c r="K2019" s="189">
        <f t="shared" si="31"/>
        <v>2</v>
      </c>
      <c r="L2019" s="188" t="s">
        <v>106</v>
      </c>
      <c r="M2019" s="188" t="s">
        <v>827</v>
      </c>
      <c r="N2019" s="188"/>
      <c r="O2019" s="190"/>
    </row>
    <row r="2020" spans="1:15" s="174" customFormat="1">
      <c r="A2020" s="187" t="s">
        <v>5981</v>
      </c>
      <c r="B2020" s="188" t="s">
        <v>5982</v>
      </c>
      <c r="C2020" s="189"/>
      <c r="D2020" s="189"/>
      <c r="E2020" s="189"/>
      <c r="F2020" s="189"/>
      <c r="G2020" s="189">
        <v>1</v>
      </c>
      <c r="H2020" s="189"/>
      <c r="I2020" s="189"/>
      <c r="J2020" s="189"/>
      <c r="K2020" s="189">
        <f t="shared" si="31"/>
        <v>1</v>
      </c>
      <c r="L2020" s="188" t="s">
        <v>106</v>
      </c>
      <c r="M2020" s="188" t="s">
        <v>827</v>
      </c>
      <c r="N2020" s="188"/>
      <c r="O2020" s="190"/>
    </row>
    <row r="2021" spans="1:15" s="174" customFormat="1">
      <c r="A2021" s="187" t="s">
        <v>5983</v>
      </c>
      <c r="B2021" s="188" t="s">
        <v>5984</v>
      </c>
      <c r="C2021" s="189"/>
      <c r="D2021" s="189"/>
      <c r="E2021" s="189"/>
      <c r="F2021" s="189"/>
      <c r="G2021" s="189"/>
      <c r="H2021" s="189"/>
      <c r="I2021" s="189">
        <v>1</v>
      </c>
      <c r="J2021" s="189"/>
      <c r="K2021" s="189">
        <f t="shared" si="31"/>
        <v>1</v>
      </c>
      <c r="L2021" s="188" t="s">
        <v>106</v>
      </c>
      <c r="M2021" s="188" t="s">
        <v>823</v>
      </c>
      <c r="N2021" s="188"/>
      <c r="O2021" s="190"/>
    </row>
    <row r="2022" spans="1:15" s="174" customFormat="1">
      <c r="A2022" s="187" t="s">
        <v>5985</v>
      </c>
      <c r="B2022" s="188" t="s">
        <v>5986</v>
      </c>
      <c r="C2022" s="189">
        <v>1</v>
      </c>
      <c r="D2022" s="189"/>
      <c r="E2022" s="189"/>
      <c r="F2022" s="189"/>
      <c r="G2022" s="189"/>
      <c r="H2022" s="189">
        <v>1</v>
      </c>
      <c r="I2022" s="189"/>
      <c r="J2022" s="189"/>
      <c r="K2022" s="189">
        <f t="shared" si="31"/>
        <v>2</v>
      </c>
      <c r="L2022" s="188" t="s">
        <v>106</v>
      </c>
      <c r="M2022" s="188" t="s">
        <v>885</v>
      </c>
      <c r="N2022" s="188" t="s">
        <v>1168</v>
      </c>
      <c r="O2022" s="190"/>
    </row>
    <row r="2023" spans="1:15" s="174" customFormat="1">
      <c r="A2023" s="187" t="s">
        <v>5987</v>
      </c>
      <c r="B2023" s="188" t="s">
        <v>5988</v>
      </c>
      <c r="C2023" s="189"/>
      <c r="D2023" s="189">
        <v>1</v>
      </c>
      <c r="E2023" s="189"/>
      <c r="F2023" s="189"/>
      <c r="G2023" s="189">
        <v>1</v>
      </c>
      <c r="H2023" s="189"/>
      <c r="I2023" s="189"/>
      <c r="J2023" s="189"/>
      <c r="K2023" s="189">
        <f t="shared" si="31"/>
        <v>2</v>
      </c>
      <c r="L2023" s="188" t="s">
        <v>420</v>
      </c>
      <c r="M2023" s="188" t="s">
        <v>847</v>
      </c>
      <c r="N2023" s="188"/>
      <c r="O2023" s="190"/>
    </row>
    <row r="2024" spans="1:15" s="174" customFormat="1" ht="13.5" thickBot="1">
      <c r="A2024" s="192" t="s">
        <v>5989</v>
      </c>
      <c r="B2024" s="193" t="s">
        <v>5990</v>
      </c>
      <c r="C2024" s="194"/>
      <c r="D2024" s="194"/>
      <c r="E2024" s="194"/>
      <c r="F2024" s="194"/>
      <c r="G2024" s="194"/>
      <c r="H2024" s="194"/>
      <c r="I2024" s="194">
        <v>1</v>
      </c>
      <c r="J2024" s="194"/>
      <c r="K2024" s="194">
        <f t="shared" si="31"/>
        <v>1</v>
      </c>
      <c r="L2024" s="193" t="s">
        <v>420</v>
      </c>
      <c r="M2024" s="193" t="s">
        <v>816</v>
      </c>
      <c r="N2024" s="193"/>
      <c r="O2024" s="195"/>
    </row>
    <row r="2025" spans="1:15" ht="13.5" thickTop="1"/>
  </sheetData>
  <sheetProtection password="F83F" sheet="1" objects="1" scenarios="1"/>
  <mergeCells count="4">
    <mergeCell ref="A1:O1"/>
    <mergeCell ref="A2:O2"/>
    <mergeCell ref="A4:O4"/>
    <mergeCell ref="A5:O5"/>
  </mergeCells>
  <conditionalFormatting sqref="A9:A65540 A1:A7">
    <cfRule type="duplicateValues" dxfId="5" priority="2" stopIfTrue="1"/>
  </conditionalFormatting>
  <conditionalFormatting sqref="A1">
    <cfRule type="duplicateValues" dxfId="4" priority="1" stopIfTrue="1"/>
  </conditionalFormatting>
  <printOptions horizontalCentered="1"/>
  <pageMargins left="0.7" right="0.7" top="0.75" bottom="0.75" header="0.3" footer="0.3"/>
  <pageSetup scale="76" orientation="landscape" r:id="rId1"/>
  <rowBreaks count="61" manualBreakCount="61">
    <brk id="41" max="16383" man="1"/>
    <brk id="74" max="16383" man="1"/>
    <brk id="107" max="16383" man="1"/>
    <brk id="140" max="16383" man="1"/>
    <brk id="173" max="16383" man="1"/>
    <brk id="206" max="16383" man="1"/>
    <brk id="239" max="16383" man="1"/>
    <brk id="272" max="16383" man="1"/>
    <brk id="305" max="16383" man="1"/>
    <brk id="338" max="16383" man="1"/>
    <brk id="371" max="16383" man="1"/>
    <brk id="403" max="16383" man="1"/>
    <brk id="436" max="16383" man="1"/>
    <brk id="469" max="16383" man="1"/>
    <brk id="502" max="16383" man="1"/>
    <brk id="535" max="16383" man="1"/>
    <brk id="568" max="16383" man="1"/>
    <brk id="601" max="16383" man="1"/>
    <brk id="634" max="16383" man="1"/>
    <brk id="667" max="16383" man="1"/>
    <brk id="700" max="16383" man="1"/>
    <brk id="733" max="16383" man="1"/>
    <brk id="766" max="16383" man="1"/>
    <brk id="799" max="16383" man="1"/>
    <brk id="831" max="16383" man="1"/>
    <brk id="864" max="16383" man="1"/>
    <brk id="897" max="16383" man="1"/>
    <brk id="930" max="16383" man="1"/>
    <brk id="963" max="16383" man="1"/>
    <brk id="996" max="16383" man="1"/>
    <brk id="1029" max="16383" man="1"/>
    <brk id="1062" max="16383" man="1"/>
    <brk id="1095" max="16383" man="1"/>
    <brk id="1128" max="16383" man="1"/>
    <brk id="1161" max="16383" man="1"/>
    <brk id="1194" max="16383" man="1"/>
    <brk id="1227" max="16383" man="1"/>
    <brk id="1260" max="16383" man="1"/>
    <brk id="1291" max="16383" man="1"/>
    <brk id="1324" max="16383" man="1"/>
    <brk id="1357" max="16383" man="1"/>
    <brk id="1390" max="16383" man="1"/>
    <brk id="1423" max="16383" man="1"/>
    <brk id="1456" max="16383" man="1"/>
    <brk id="1489" max="16383" man="1"/>
    <brk id="1522" max="16383" man="1"/>
    <brk id="1555" max="16383" man="1"/>
    <brk id="1588" max="16383" man="1"/>
    <brk id="1621" max="16383" man="1"/>
    <brk id="1654" max="16383" man="1"/>
    <brk id="1687" max="16383" man="1"/>
    <brk id="1720" max="16383" man="1"/>
    <brk id="1753" max="16383" man="1"/>
    <brk id="1786" max="16383" man="1"/>
    <brk id="1819" max="16383" man="1"/>
    <brk id="1852" max="16383" man="1"/>
    <brk id="1885" max="16383" man="1"/>
    <brk id="1918" max="16383" man="1"/>
    <brk id="1951" max="16383" man="1"/>
    <brk id="1984" max="16383" man="1"/>
    <brk id="2017"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codeName="Sheet6" enableFormatConditionsCalculation="0"/>
  <dimension ref="A1:K58"/>
  <sheetViews>
    <sheetView zoomScale="75" zoomScaleNormal="75" zoomScalePageLayoutView="75" workbookViewId="0">
      <selection activeCell="H3" sqref="H3"/>
    </sheetView>
  </sheetViews>
  <sheetFormatPr defaultColWidth="9" defaultRowHeight="12.75"/>
  <cols>
    <col min="1" max="1" width="25.1640625" style="127" customWidth="1"/>
    <col min="2" max="3" width="25.1640625" style="27" customWidth="1"/>
    <col min="4" max="4" width="25.1640625" style="120" customWidth="1"/>
    <col min="5" max="5" width="25.1640625" style="27" customWidth="1"/>
    <col min="6" max="6" width="7.6640625" style="120" customWidth="1"/>
    <col min="7" max="7" width="8.1640625" style="120" customWidth="1"/>
    <col min="8" max="9" width="9" style="120"/>
    <col min="10" max="16384" width="9" style="27"/>
  </cols>
  <sheetData>
    <row r="1" spans="1:9" ht="30" customHeight="1" thickTop="1" thickBot="1">
      <c r="A1" s="742" t="s">
        <v>6170</v>
      </c>
      <c r="B1" s="743"/>
      <c r="C1" s="743"/>
      <c r="D1" s="743"/>
      <c r="E1" s="744"/>
    </row>
    <row r="2" spans="1:9" ht="23.25" customHeight="1">
      <c r="A2" s="713" t="s">
        <v>6056</v>
      </c>
      <c r="B2" s="557"/>
      <c r="C2" s="557"/>
      <c r="D2" s="557"/>
      <c r="E2" s="558"/>
      <c r="F2" s="121"/>
    </row>
    <row r="3" spans="1:9" s="123" customFormat="1" ht="69.75" customHeight="1">
      <c r="A3" s="745" t="s">
        <v>6172</v>
      </c>
      <c r="B3" s="746"/>
      <c r="C3" s="746"/>
      <c r="D3" s="746"/>
      <c r="E3" s="747"/>
      <c r="F3" s="122"/>
      <c r="G3" s="122"/>
      <c r="H3" s="122"/>
      <c r="I3" s="122"/>
    </row>
    <row r="4" spans="1:9" s="123" customFormat="1" ht="51.75" customHeight="1">
      <c r="A4" s="745" t="s">
        <v>6068</v>
      </c>
      <c r="B4" s="746"/>
      <c r="C4" s="746"/>
      <c r="D4" s="746"/>
      <c r="E4" s="747"/>
      <c r="F4" s="122"/>
      <c r="G4" s="122"/>
      <c r="H4" s="122"/>
      <c r="I4" s="122"/>
    </row>
    <row r="5" spans="1:9" s="123" customFormat="1" ht="35.25" customHeight="1">
      <c r="A5" s="745" t="s">
        <v>6057</v>
      </c>
      <c r="B5" s="746"/>
      <c r="C5" s="746"/>
      <c r="D5" s="746"/>
      <c r="E5" s="747"/>
      <c r="F5" s="122"/>
      <c r="G5" s="122"/>
      <c r="H5" s="122"/>
      <c r="I5" s="122"/>
    </row>
    <row r="6" spans="1:9" ht="54.75" customHeight="1" thickBot="1">
      <c r="A6" s="716" t="s">
        <v>6171</v>
      </c>
      <c r="B6" s="717"/>
      <c r="C6" s="717"/>
      <c r="D6" s="717"/>
      <c r="E6" s="718"/>
    </row>
    <row r="7" spans="1:9" ht="22.5" customHeight="1" thickBot="1">
      <c r="A7" s="128" t="s">
        <v>6058</v>
      </c>
      <c r="B7" s="129" t="s">
        <v>6059</v>
      </c>
      <c r="C7" s="129" t="s">
        <v>6060</v>
      </c>
      <c r="D7" s="129" t="s">
        <v>6061</v>
      </c>
      <c r="E7" s="130" t="s">
        <v>6062</v>
      </c>
    </row>
    <row r="8" spans="1:9" ht="83.25" customHeight="1" thickBot="1">
      <c r="A8" s="131" t="s">
        <v>6169</v>
      </c>
      <c r="B8" s="132" t="s">
        <v>6069</v>
      </c>
      <c r="C8" s="132" t="s">
        <v>6063</v>
      </c>
      <c r="D8" s="132" t="s">
        <v>6064</v>
      </c>
      <c r="E8" s="133" t="s">
        <v>6065</v>
      </c>
    </row>
    <row r="9" spans="1:9" ht="13.5" customHeight="1">
      <c r="A9" s="755" t="s">
        <v>27</v>
      </c>
      <c r="B9" s="753" t="s">
        <v>6023</v>
      </c>
      <c r="C9" s="134" t="s">
        <v>6052</v>
      </c>
      <c r="D9" s="135">
        <v>1</v>
      </c>
      <c r="E9" s="136">
        <v>0</v>
      </c>
    </row>
    <row r="10" spans="1:9" ht="13.5" customHeight="1">
      <c r="A10" s="748"/>
      <c r="B10" s="749"/>
      <c r="C10" s="137" t="s">
        <v>6053</v>
      </c>
      <c r="D10" s="138">
        <v>2</v>
      </c>
      <c r="E10" s="139">
        <v>1</v>
      </c>
      <c r="G10" s="121"/>
    </row>
    <row r="11" spans="1:9" ht="13.5" customHeight="1" thickBot="1">
      <c r="A11" s="748"/>
      <c r="B11" s="749"/>
      <c r="C11" s="140" t="s">
        <v>6066</v>
      </c>
      <c r="D11" s="141">
        <v>3</v>
      </c>
      <c r="E11" s="142">
        <v>1</v>
      </c>
      <c r="G11" s="121"/>
    </row>
    <row r="12" spans="1:9" ht="13.5" customHeight="1">
      <c r="A12" s="748"/>
      <c r="B12" s="750" t="s">
        <v>6024</v>
      </c>
      <c r="C12" s="143" t="s">
        <v>6052</v>
      </c>
      <c r="D12" s="144">
        <v>3</v>
      </c>
      <c r="E12" s="145">
        <v>2</v>
      </c>
      <c r="G12" s="121"/>
    </row>
    <row r="13" spans="1:9" ht="13.5" customHeight="1">
      <c r="A13" s="748"/>
      <c r="B13" s="751"/>
      <c r="C13" s="146" t="s">
        <v>6053</v>
      </c>
      <c r="D13" s="147">
        <v>4</v>
      </c>
      <c r="E13" s="148">
        <v>3</v>
      </c>
      <c r="G13" s="121"/>
    </row>
    <row r="14" spans="1:9" ht="13.5" customHeight="1" thickBot="1">
      <c r="A14" s="748"/>
      <c r="B14" s="752"/>
      <c r="C14" s="149" t="s">
        <v>6066</v>
      </c>
      <c r="D14" s="150">
        <v>5</v>
      </c>
      <c r="E14" s="151">
        <v>3</v>
      </c>
      <c r="G14" s="121"/>
    </row>
    <row r="15" spans="1:9" ht="13.5" customHeight="1">
      <c r="A15" s="748"/>
      <c r="B15" s="749" t="s">
        <v>6054</v>
      </c>
      <c r="C15" s="152" t="s">
        <v>6052</v>
      </c>
      <c r="D15" s="153">
        <v>5</v>
      </c>
      <c r="E15" s="154">
        <v>4</v>
      </c>
      <c r="G15" s="124"/>
    </row>
    <row r="16" spans="1:9" ht="13.5" customHeight="1">
      <c r="A16" s="748"/>
      <c r="B16" s="749"/>
      <c r="C16" s="146" t="s">
        <v>6053</v>
      </c>
      <c r="D16" s="155">
        <v>6</v>
      </c>
      <c r="E16" s="156">
        <v>5</v>
      </c>
    </row>
    <row r="17" spans="1:11" ht="13.5" customHeight="1" thickBot="1">
      <c r="A17" s="748"/>
      <c r="B17" s="749"/>
      <c r="C17" s="140" t="s">
        <v>6066</v>
      </c>
      <c r="D17" s="153">
        <v>7</v>
      </c>
      <c r="E17" s="154">
        <v>5</v>
      </c>
      <c r="G17" s="121"/>
    </row>
    <row r="18" spans="1:11" ht="13.5" customHeight="1">
      <c r="A18" s="748"/>
      <c r="B18" s="753" t="s">
        <v>6025</v>
      </c>
      <c r="C18" s="143" t="s">
        <v>6052</v>
      </c>
      <c r="D18" s="144">
        <v>7</v>
      </c>
      <c r="E18" s="145">
        <v>6</v>
      </c>
      <c r="G18" s="121"/>
    </row>
    <row r="19" spans="1:11" ht="13.5" customHeight="1">
      <c r="A19" s="748"/>
      <c r="B19" s="749"/>
      <c r="C19" s="146" t="s">
        <v>6053</v>
      </c>
      <c r="D19" s="155">
        <v>8</v>
      </c>
      <c r="E19" s="156">
        <v>7</v>
      </c>
      <c r="G19" s="121"/>
    </row>
    <row r="20" spans="1:11" ht="13.5" customHeight="1" thickBot="1">
      <c r="A20" s="756"/>
      <c r="B20" s="754"/>
      <c r="C20" s="149" t="s">
        <v>6066</v>
      </c>
      <c r="D20" s="157">
        <v>9</v>
      </c>
      <c r="E20" s="158">
        <v>7</v>
      </c>
      <c r="F20" s="124"/>
      <c r="G20" s="124"/>
      <c r="K20" s="27" t="s">
        <v>5991</v>
      </c>
    </row>
    <row r="21" spans="1:11" ht="13.5" customHeight="1">
      <c r="A21" s="748" t="s">
        <v>6024</v>
      </c>
      <c r="B21" s="749" t="s">
        <v>6023</v>
      </c>
      <c r="C21" s="159" t="s">
        <v>6052</v>
      </c>
      <c r="D21" s="141">
        <v>9</v>
      </c>
      <c r="E21" s="142">
        <v>8</v>
      </c>
      <c r="F21" s="125"/>
      <c r="G21" s="125"/>
    </row>
    <row r="22" spans="1:11" ht="13.5" customHeight="1">
      <c r="A22" s="748"/>
      <c r="B22" s="749"/>
      <c r="C22" s="137" t="s">
        <v>6053</v>
      </c>
      <c r="D22" s="138">
        <v>10</v>
      </c>
      <c r="E22" s="139">
        <v>9</v>
      </c>
      <c r="F22" s="126"/>
      <c r="G22" s="126"/>
    </row>
    <row r="23" spans="1:11" ht="13.5" customHeight="1" thickBot="1">
      <c r="A23" s="748"/>
      <c r="B23" s="749"/>
      <c r="C23" s="140" t="s">
        <v>6066</v>
      </c>
      <c r="D23" s="160">
        <v>11</v>
      </c>
      <c r="E23" s="161">
        <v>9</v>
      </c>
    </row>
    <row r="24" spans="1:11" ht="13.5" customHeight="1">
      <c r="A24" s="748"/>
      <c r="B24" s="750" t="s">
        <v>6024</v>
      </c>
      <c r="C24" s="143" t="s">
        <v>6052</v>
      </c>
      <c r="D24" s="144">
        <v>11</v>
      </c>
      <c r="E24" s="145">
        <v>10</v>
      </c>
    </row>
    <row r="25" spans="1:11" ht="13.5" customHeight="1">
      <c r="A25" s="748"/>
      <c r="B25" s="751"/>
      <c r="C25" s="146" t="s">
        <v>6053</v>
      </c>
      <c r="D25" s="155">
        <v>12</v>
      </c>
      <c r="E25" s="156">
        <v>11</v>
      </c>
    </row>
    <row r="26" spans="1:11" ht="13.5" customHeight="1" thickBot="1">
      <c r="A26" s="748"/>
      <c r="B26" s="752"/>
      <c r="C26" s="149" t="s">
        <v>6066</v>
      </c>
      <c r="D26" s="150">
        <v>13</v>
      </c>
      <c r="E26" s="151">
        <v>11</v>
      </c>
    </row>
    <row r="27" spans="1:11" ht="13.5" customHeight="1">
      <c r="A27" s="748"/>
      <c r="B27" s="749" t="s">
        <v>6054</v>
      </c>
      <c r="C27" s="162" t="s">
        <v>6052</v>
      </c>
      <c r="D27" s="163">
        <v>13</v>
      </c>
      <c r="E27" s="164">
        <v>12</v>
      </c>
    </row>
    <row r="28" spans="1:11" ht="13.5" customHeight="1">
      <c r="A28" s="748"/>
      <c r="B28" s="749"/>
      <c r="C28" s="162" t="s">
        <v>6053</v>
      </c>
      <c r="D28" s="163">
        <v>14</v>
      </c>
      <c r="E28" s="164">
        <v>13</v>
      </c>
    </row>
    <row r="29" spans="1:11" ht="13.5" customHeight="1" thickBot="1">
      <c r="A29" s="748"/>
      <c r="B29" s="749"/>
      <c r="C29" s="140" t="s">
        <v>6066</v>
      </c>
      <c r="D29" s="153">
        <v>15</v>
      </c>
      <c r="E29" s="154">
        <v>13</v>
      </c>
    </row>
    <row r="30" spans="1:11" ht="13.5" customHeight="1">
      <c r="A30" s="748"/>
      <c r="B30" s="753" t="s">
        <v>6025</v>
      </c>
      <c r="C30" s="134" t="s">
        <v>6052</v>
      </c>
      <c r="D30" s="135">
        <v>15</v>
      </c>
      <c r="E30" s="136">
        <v>14</v>
      </c>
    </row>
    <row r="31" spans="1:11" ht="13.5" customHeight="1">
      <c r="A31" s="748"/>
      <c r="B31" s="749"/>
      <c r="C31" s="137" t="s">
        <v>6053</v>
      </c>
      <c r="D31" s="138">
        <v>16</v>
      </c>
      <c r="E31" s="139">
        <v>15</v>
      </c>
    </row>
    <row r="32" spans="1:11" ht="13.5" customHeight="1" thickBot="1">
      <c r="A32" s="748"/>
      <c r="B32" s="754"/>
      <c r="C32" s="149" t="s">
        <v>6066</v>
      </c>
      <c r="D32" s="165">
        <v>17</v>
      </c>
      <c r="E32" s="166">
        <v>15</v>
      </c>
    </row>
    <row r="33" spans="1:5" ht="13.5" customHeight="1">
      <c r="A33" s="755" t="s">
        <v>6054</v>
      </c>
      <c r="B33" s="749" t="s">
        <v>6023</v>
      </c>
      <c r="C33" s="140" t="s">
        <v>6052</v>
      </c>
      <c r="D33" s="141">
        <v>17</v>
      </c>
      <c r="E33" s="142">
        <v>16</v>
      </c>
    </row>
    <row r="34" spans="1:5" ht="13.5" customHeight="1">
      <c r="A34" s="748"/>
      <c r="B34" s="749"/>
      <c r="C34" s="137" t="s">
        <v>6053</v>
      </c>
      <c r="D34" s="138">
        <v>18</v>
      </c>
      <c r="E34" s="139">
        <v>17</v>
      </c>
    </row>
    <row r="35" spans="1:5" ht="13.5" customHeight="1" thickBot="1">
      <c r="A35" s="748"/>
      <c r="B35" s="749"/>
      <c r="C35" s="140" t="s">
        <v>6066</v>
      </c>
      <c r="D35" s="141">
        <v>19</v>
      </c>
      <c r="E35" s="142">
        <v>17</v>
      </c>
    </row>
    <row r="36" spans="1:5" ht="13.5" customHeight="1" thickBot="1">
      <c r="A36" s="748"/>
      <c r="B36" s="759" t="s">
        <v>6024</v>
      </c>
      <c r="C36" s="134" t="s">
        <v>6052</v>
      </c>
      <c r="D36" s="135">
        <v>19</v>
      </c>
      <c r="E36" s="136">
        <v>18</v>
      </c>
    </row>
    <row r="37" spans="1:5" ht="13.5" customHeight="1" thickBot="1">
      <c r="A37" s="748"/>
      <c r="B37" s="759"/>
      <c r="C37" s="137" t="s">
        <v>6053</v>
      </c>
      <c r="D37" s="138">
        <v>20</v>
      </c>
      <c r="E37" s="139">
        <v>19</v>
      </c>
    </row>
    <row r="38" spans="1:5" ht="13.5" customHeight="1" thickBot="1">
      <c r="A38" s="748"/>
      <c r="B38" s="759"/>
      <c r="C38" s="149" t="s">
        <v>6066</v>
      </c>
      <c r="D38" s="165">
        <v>21</v>
      </c>
      <c r="E38" s="166">
        <v>19</v>
      </c>
    </row>
    <row r="39" spans="1:5" ht="13.5" customHeight="1" thickBot="1">
      <c r="A39" s="748"/>
      <c r="B39" s="754" t="s">
        <v>6054</v>
      </c>
      <c r="C39" s="140" t="s">
        <v>6052</v>
      </c>
      <c r="D39" s="141">
        <v>21</v>
      </c>
      <c r="E39" s="142">
        <v>20</v>
      </c>
    </row>
    <row r="40" spans="1:5" ht="13.5" customHeight="1" thickBot="1">
      <c r="A40" s="748"/>
      <c r="B40" s="760"/>
      <c r="C40" s="137" t="s">
        <v>6053</v>
      </c>
      <c r="D40" s="138">
        <v>22</v>
      </c>
      <c r="E40" s="139">
        <v>21</v>
      </c>
    </row>
    <row r="41" spans="1:5" ht="13.5" customHeight="1" thickBot="1">
      <c r="A41" s="748"/>
      <c r="B41" s="753"/>
      <c r="C41" s="140" t="s">
        <v>6066</v>
      </c>
      <c r="D41" s="141">
        <v>23</v>
      </c>
      <c r="E41" s="142">
        <v>21</v>
      </c>
    </row>
    <row r="42" spans="1:5" ht="13.5" customHeight="1">
      <c r="A42" s="748"/>
      <c r="B42" s="753" t="s">
        <v>6025</v>
      </c>
      <c r="C42" s="167" t="s">
        <v>6052</v>
      </c>
      <c r="D42" s="168">
        <v>23</v>
      </c>
      <c r="E42" s="169">
        <v>22</v>
      </c>
    </row>
    <row r="43" spans="1:5" ht="13.5" customHeight="1">
      <c r="A43" s="748"/>
      <c r="B43" s="749"/>
      <c r="C43" s="162" t="s">
        <v>6053</v>
      </c>
      <c r="D43" s="163">
        <v>24</v>
      </c>
      <c r="E43" s="164">
        <v>23</v>
      </c>
    </row>
    <row r="44" spans="1:5" ht="13.5" customHeight="1" thickBot="1">
      <c r="A44" s="756"/>
      <c r="B44" s="754"/>
      <c r="C44" s="149" t="s">
        <v>6066</v>
      </c>
      <c r="D44" s="157">
        <v>25</v>
      </c>
      <c r="E44" s="158">
        <v>23</v>
      </c>
    </row>
    <row r="45" spans="1:5" ht="13.5" customHeight="1">
      <c r="A45" s="748" t="s">
        <v>6026</v>
      </c>
      <c r="B45" s="749" t="s">
        <v>6023</v>
      </c>
      <c r="C45" s="140" t="s">
        <v>6052</v>
      </c>
      <c r="D45" s="141">
        <v>25</v>
      </c>
      <c r="E45" s="142">
        <v>24</v>
      </c>
    </row>
    <row r="46" spans="1:5" ht="13.5" customHeight="1">
      <c r="A46" s="748"/>
      <c r="B46" s="749"/>
      <c r="C46" s="137" t="s">
        <v>6053</v>
      </c>
      <c r="D46" s="138">
        <v>26</v>
      </c>
      <c r="E46" s="139">
        <v>25</v>
      </c>
    </row>
    <row r="47" spans="1:5" ht="13.5" customHeight="1" thickBot="1">
      <c r="A47" s="748"/>
      <c r="B47" s="749"/>
      <c r="C47" s="140" t="s">
        <v>6066</v>
      </c>
      <c r="D47" s="141">
        <v>27</v>
      </c>
      <c r="E47" s="142">
        <v>25</v>
      </c>
    </row>
    <row r="48" spans="1:5" ht="13.5" customHeight="1">
      <c r="A48" s="748"/>
      <c r="B48" s="750" t="s">
        <v>6024</v>
      </c>
      <c r="C48" s="134" t="s">
        <v>6052</v>
      </c>
      <c r="D48" s="135">
        <v>27</v>
      </c>
      <c r="E48" s="136">
        <v>26</v>
      </c>
    </row>
    <row r="49" spans="1:5" ht="13.5" customHeight="1">
      <c r="A49" s="748"/>
      <c r="B49" s="751"/>
      <c r="C49" s="137" t="s">
        <v>6053</v>
      </c>
      <c r="D49" s="138">
        <v>28</v>
      </c>
      <c r="E49" s="139">
        <v>27</v>
      </c>
    </row>
    <row r="50" spans="1:5" ht="13.5" customHeight="1" thickBot="1">
      <c r="A50" s="748"/>
      <c r="B50" s="752"/>
      <c r="C50" s="149" t="s">
        <v>6066</v>
      </c>
      <c r="D50" s="165">
        <v>29</v>
      </c>
      <c r="E50" s="166">
        <v>27</v>
      </c>
    </row>
    <row r="51" spans="1:5" ht="13.5" customHeight="1">
      <c r="A51" s="748"/>
      <c r="B51" s="749" t="s">
        <v>6054</v>
      </c>
      <c r="C51" s="140" t="s">
        <v>6052</v>
      </c>
      <c r="D51" s="141">
        <v>29</v>
      </c>
      <c r="E51" s="142">
        <v>28</v>
      </c>
    </row>
    <row r="52" spans="1:5" ht="13.5" customHeight="1">
      <c r="A52" s="748"/>
      <c r="B52" s="749"/>
      <c r="C52" s="137" t="s">
        <v>6053</v>
      </c>
      <c r="D52" s="138">
        <v>30</v>
      </c>
      <c r="E52" s="139">
        <v>29</v>
      </c>
    </row>
    <row r="53" spans="1:5" ht="13.5" customHeight="1" thickBot="1">
      <c r="A53" s="748"/>
      <c r="B53" s="749"/>
      <c r="C53" s="140" t="s">
        <v>6066</v>
      </c>
      <c r="D53" s="141">
        <v>31</v>
      </c>
      <c r="E53" s="142">
        <v>29</v>
      </c>
    </row>
    <row r="54" spans="1:5" ht="13.5" customHeight="1">
      <c r="A54" s="748"/>
      <c r="B54" s="753" t="s">
        <v>6025</v>
      </c>
      <c r="C54" s="134" t="s">
        <v>6052</v>
      </c>
      <c r="D54" s="135">
        <v>31</v>
      </c>
      <c r="E54" s="136">
        <v>30</v>
      </c>
    </row>
    <row r="55" spans="1:5" ht="13.5" customHeight="1">
      <c r="A55" s="748"/>
      <c r="B55" s="749"/>
      <c r="C55" s="137" t="s">
        <v>6053</v>
      </c>
      <c r="D55" s="138">
        <v>32</v>
      </c>
      <c r="E55" s="139">
        <v>31</v>
      </c>
    </row>
    <row r="56" spans="1:5" ht="13.5" customHeight="1" thickBot="1">
      <c r="A56" s="761"/>
      <c r="B56" s="762"/>
      <c r="C56" s="170" t="s">
        <v>6066</v>
      </c>
      <c r="D56" s="171">
        <v>33</v>
      </c>
      <c r="E56" s="172">
        <v>31</v>
      </c>
    </row>
    <row r="57" spans="1:5" ht="29.25" customHeight="1" thickTop="1">
      <c r="A57" s="757" t="s">
        <v>6055</v>
      </c>
      <c r="B57" s="757"/>
      <c r="C57" s="757"/>
      <c r="D57" s="757"/>
      <c r="E57" s="757"/>
    </row>
    <row r="58" spans="1:5" ht="13.5" customHeight="1">
      <c r="A58" s="758" t="s">
        <v>6067</v>
      </c>
      <c r="B58" s="758"/>
      <c r="C58" s="758"/>
      <c r="D58" s="758"/>
      <c r="E58" s="758"/>
    </row>
  </sheetData>
  <sheetProtection password="F83F" sheet="1" objects="1" scenarios="1"/>
  <mergeCells count="28">
    <mergeCell ref="A57:E57"/>
    <mergeCell ref="A58:E58"/>
    <mergeCell ref="A33:A44"/>
    <mergeCell ref="B33:B35"/>
    <mergeCell ref="B36:B38"/>
    <mergeCell ref="B39:B41"/>
    <mergeCell ref="B42:B44"/>
    <mergeCell ref="A45:A56"/>
    <mergeCell ref="B45:B47"/>
    <mergeCell ref="B48:B50"/>
    <mergeCell ref="B51:B53"/>
    <mergeCell ref="B54:B56"/>
    <mergeCell ref="A9:A20"/>
    <mergeCell ref="B9:B11"/>
    <mergeCell ref="B12:B14"/>
    <mergeCell ref="B15:B17"/>
    <mergeCell ref="B18:B20"/>
    <mergeCell ref="A21:A32"/>
    <mergeCell ref="B21:B23"/>
    <mergeCell ref="B24:B26"/>
    <mergeCell ref="B27:B29"/>
    <mergeCell ref="B30:B32"/>
    <mergeCell ref="A6:E6"/>
    <mergeCell ref="A1:E1"/>
    <mergeCell ref="A2:E2"/>
    <mergeCell ref="A3:E3"/>
    <mergeCell ref="A4:E4"/>
    <mergeCell ref="A5:E5"/>
  </mergeCells>
  <printOptions horizontalCentered="1"/>
  <pageMargins left="0.7" right="0.7" top="0.75" bottom="0.75" header="0.3" footer="0.3"/>
  <pageSetup scale="65"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codeName="Sheet7" enableFormatConditionsCalculation="0"/>
  <dimension ref="A1:A24"/>
  <sheetViews>
    <sheetView zoomScaleNormal="100" zoomScalePageLayoutView="150" workbookViewId="0">
      <selection activeCell="D16" sqref="D16"/>
    </sheetView>
  </sheetViews>
  <sheetFormatPr defaultColWidth="9" defaultRowHeight="12.75"/>
  <cols>
    <col min="1" max="1" width="125" style="26" customWidth="1"/>
    <col min="2" max="2" width="0.1640625" style="26" customWidth="1"/>
    <col min="3" max="16384" width="9" style="26"/>
  </cols>
  <sheetData>
    <row r="1" spans="1:1" ht="30" customHeight="1" thickTop="1">
      <c r="A1" s="110" t="s">
        <v>6179</v>
      </c>
    </row>
    <row r="2" spans="1:1" s="108" customFormat="1" ht="12.75" customHeight="1" thickBot="1">
      <c r="A2" s="111" t="s">
        <v>6046</v>
      </c>
    </row>
    <row r="3" spans="1:1" ht="12.75" customHeight="1" thickTop="1" thickBot="1">
      <c r="A3" s="112"/>
    </row>
    <row r="4" spans="1:1" ht="21.95" customHeight="1" thickTop="1" thickBot="1">
      <c r="A4" s="113" t="s">
        <v>45</v>
      </c>
    </row>
    <row r="5" spans="1:1">
      <c r="A5" s="114" t="s">
        <v>17</v>
      </c>
    </row>
    <row r="6" spans="1:1">
      <c r="A6" s="115" t="s">
        <v>33</v>
      </c>
    </row>
    <row r="7" spans="1:1">
      <c r="A7" s="115" t="s">
        <v>6180</v>
      </c>
    </row>
    <row r="8" spans="1:1">
      <c r="A8" s="115" t="s">
        <v>34</v>
      </c>
    </row>
    <row r="9" spans="1:1">
      <c r="A9" s="115" t="s">
        <v>35</v>
      </c>
    </row>
    <row r="10" spans="1:1">
      <c r="A10" s="115" t="s">
        <v>36</v>
      </c>
    </row>
    <row r="11" spans="1:1">
      <c r="A11" s="115" t="s">
        <v>37</v>
      </c>
    </row>
    <row r="12" spans="1:1" ht="13.5" thickBot="1">
      <c r="A12" s="115" t="s">
        <v>18</v>
      </c>
    </row>
    <row r="13" spans="1:1" ht="21.95" customHeight="1" thickBot="1">
      <c r="A13" s="116" t="s">
        <v>46</v>
      </c>
    </row>
    <row r="14" spans="1:1">
      <c r="A14" s="114" t="s">
        <v>19</v>
      </c>
    </row>
    <row r="15" spans="1:1">
      <c r="A15" s="115" t="s">
        <v>20</v>
      </c>
    </row>
    <row r="16" spans="1:1">
      <c r="A16" s="115" t="s">
        <v>38</v>
      </c>
    </row>
    <row r="17" spans="1:1">
      <c r="A17" s="115" t="s">
        <v>39</v>
      </c>
    </row>
    <row r="18" spans="1:1">
      <c r="A18" s="115" t="s">
        <v>40</v>
      </c>
    </row>
    <row r="19" spans="1:1">
      <c r="A19" s="115" t="s">
        <v>6181</v>
      </c>
    </row>
    <row r="20" spans="1:1">
      <c r="A20" s="115" t="s">
        <v>21</v>
      </c>
    </row>
    <row r="21" spans="1:1" ht="13.5" thickBot="1">
      <c r="A21" s="117" t="s">
        <v>22</v>
      </c>
    </row>
    <row r="22" spans="1:1" ht="12.75" customHeight="1" thickTop="1" thickBot="1">
      <c r="A22" s="118"/>
    </row>
    <row r="23" spans="1:1" s="109" customFormat="1" ht="67.5" customHeight="1" thickTop="1" thickBot="1">
      <c r="A23" s="119" t="s">
        <v>6182</v>
      </c>
    </row>
    <row r="24" spans="1:1" ht="13.5" thickTop="1"/>
  </sheetData>
  <sheetProtection password="F83F" sheet="1" objects="1" scenarios="1"/>
  <printOptions horizontalCentered="1"/>
  <pageMargins left="0.7" right="0.7" top="0.75" bottom="0.75" header="0.3" footer="0.3"/>
  <pageSetup orientation="portrait" r:id="rId1"/>
  <colBreaks count="1" manualBreakCount="1">
    <brk id="2"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codeName="Sheet8" enableFormatConditionsCalculation="0"/>
  <dimension ref="A1:D232"/>
  <sheetViews>
    <sheetView zoomScaleNormal="100" workbookViewId="0">
      <selection activeCell="C6" sqref="C6"/>
    </sheetView>
  </sheetViews>
  <sheetFormatPr defaultColWidth="9" defaultRowHeight="12.75"/>
  <cols>
    <col min="1" max="1" width="29" style="25" customWidth="1"/>
    <col min="2" max="2" width="26" style="25" customWidth="1"/>
    <col min="3" max="3" width="18" style="25" customWidth="1"/>
    <col min="4" max="4" width="90.1640625" style="25" customWidth="1"/>
    <col min="5" max="16384" width="9" style="25"/>
  </cols>
  <sheetData>
    <row r="1" spans="1:4" s="26" customFormat="1" ht="30" customHeight="1" thickTop="1" thickBot="1">
      <c r="A1" s="763" t="s">
        <v>6176</v>
      </c>
      <c r="B1" s="764"/>
      <c r="C1" s="764"/>
      <c r="D1" s="765"/>
    </row>
    <row r="2" spans="1:4" s="26" customFormat="1" ht="24" customHeight="1" thickBot="1">
      <c r="A2" s="729" t="s">
        <v>6177</v>
      </c>
      <c r="B2" s="730"/>
      <c r="C2" s="730"/>
      <c r="D2" s="731"/>
    </row>
    <row r="3" spans="1:4" s="26" customFormat="1" ht="12.75" customHeight="1" thickTop="1">
      <c r="A3" s="95"/>
      <c r="B3" s="96"/>
      <c r="C3" s="96"/>
      <c r="D3" s="96"/>
    </row>
    <row r="4" spans="1:4" s="26" customFormat="1" ht="18" customHeight="1">
      <c r="A4" s="766" t="s">
        <v>6178</v>
      </c>
      <c r="B4" s="766"/>
      <c r="C4" s="766"/>
      <c r="D4" s="766"/>
    </row>
    <row r="5" spans="1:4" s="26" customFormat="1" ht="30" customHeight="1">
      <c r="A5" s="767" t="s">
        <v>87</v>
      </c>
      <c r="B5" s="767"/>
      <c r="C5" s="767"/>
      <c r="D5" s="767"/>
    </row>
    <row r="6" spans="1:4" s="26" customFormat="1" ht="12.75" customHeight="1">
      <c r="A6" s="97"/>
      <c r="B6" s="97"/>
      <c r="C6" s="97"/>
      <c r="D6" s="97"/>
    </row>
    <row r="7" spans="1:4" s="26" customFormat="1" ht="12.75" customHeight="1" thickBot="1">
      <c r="A7" s="97"/>
      <c r="B7" s="97"/>
      <c r="C7" s="97"/>
      <c r="D7" s="97"/>
    </row>
    <row r="8" spans="1:4" s="26" customFormat="1" ht="33" customHeight="1" thickTop="1" thickBot="1">
      <c r="A8" s="98" t="s">
        <v>88</v>
      </c>
      <c r="B8" s="99" t="s">
        <v>89</v>
      </c>
      <c r="C8" s="99" t="s">
        <v>90</v>
      </c>
      <c r="D8" s="100" t="s">
        <v>91</v>
      </c>
    </row>
    <row r="9" spans="1:4" ht="51">
      <c r="A9" s="101" t="s">
        <v>92</v>
      </c>
      <c r="B9" s="102" t="s">
        <v>93</v>
      </c>
      <c r="C9" s="103" t="s">
        <v>94</v>
      </c>
      <c r="D9" s="104" t="s">
        <v>95</v>
      </c>
    </row>
    <row r="10" spans="1:4">
      <c r="A10" s="101" t="s">
        <v>96</v>
      </c>
      <c r="B10" s="103" t="s">
        <v>97</v>
      </c>
      <c r="C10" s="103" t="s">
        <v>98</v>
      </c>
      <c r="D10" s="104" t="s">
        <v>99</v>
      </c>
    </row>
    <row r="11" spans="1:4" ht="38.25">
      <c r="A11" s="101" t="s">
        <v>100</v>
      </c>
      <c r="B11" s="103" t="s">
        <v>101</v>
      </c>
      <c r="C11" s="103" t="s">
        <v>102</v>
      </c>
      <c r="D11" s="104" t="s">
        <v>103</v>
      </c>
    </row>
    <row r="12" spans="1:4" ht="38.25">
      <c r="A12" s="101" t="s">
        <v>104</v>
      </c>
      <c r="B12" s="103" t="s">
        <v>105</v>
      </c>
      <c r="C12" s="103" t="s">
        <v>106</v>
      </c>
      <c r="D12" s="104" t="s">
        <v>107</v>
      </c>
    </row>
    <row r="13" spans="1:4" ht="38.25">
      <c r="A13" s="101" t="s">
        <v>108</v>
      </c>
      <c r="B13" s="103" t="s">
        <v>109</v>
      </c>
      <c r="C13" s="103" t="s">
        <v>110</v>
      </c>
      <c r="D13" s="104" t="s">
        <v>111</v>
      </c>
    </row>
    <row r="14" spans="1:4" ht="25.5">
      <c r="A14" s="101" t="s">
        <v>112</v>
      </c>
      <c r="B14" s="103" t="s">
        <v>113</v>
      </c>
      <c r="C14" s="103" t="s">
        <v>110</v>
      </c>
      <c r="D14" s="104" t="s">
        <v>114</v>
      </c>
    </row>
    <row r="15" spans="1:4" ht="38.25">
      <c r="A15" s="101" t="s">
        <v>115</v>
      </c>
      <c r="B15" s="103" t="s">
        <v>116</v>
      </c>
      <c r="C15" s="103" t="s">
        <v>110</v>
      </c>
      <c r="D15" s="104" t="s">
        <v>117</v>
      </c>
    </row>
    <row r="16" spans="1:4" ht="38.25">
      <c r="A16" s="101" t="s">
        <v>118</v>
      </c>
      <c r="B16" s="103" t="s">
        <v>119</v>
      </c>
      <c r="C16" s="103" t="s">
        <v>110</v>
      </c>
      <c r="D16" s="104" t="s">
        <v>120</v>
      </c>
    </row>
    <row r="17" spans="1:4" ht="38.25">
      <c r="A17" s="101" t="s">
        <v>121</v>
      </c>
      <c r="B17" s="103" t="s">
        <v>122</v>
      </c>
      <c r="C17" s="103" t="s">
        <v>123</v>
      </c>
      <c r="D17" s="104" t="s">
        <v>124</v>
      </c>
    </row>
    <row r="18" spans="1:4" ht="25.5">
      <c r="A18" s="101" t="s">
        <v>125</v>
      </c>
      <c r="B18" s="103" t="s">
        <v>126</v>
      </c>
      <c r="C18" s="103" t="s">
        <v>123</v>
      </c>
      <c r="D18" s="104" t="s">
        <v>127</v>
      </c>
    </row>
    <row r="19" spans="1:4">
      <c r="A19" s="101" t="s">
        <v>128</v>
      </c>
      <c r="B19" s="103" t="s">
        <v>129</v>
      </c>
      <c r="C19" s="103" t="s">
        <v>98</v>
      </c>
      <c r="D19" s="104" t="s">
        <v>130</v>
      </c>
    </row>
    <row r="20" spans="1:4">
      <c r="A20" s="101" t="s">
        <v>131</v>
      </c>
      <c r="B20" s="103" t="s">
        <v>132</v>
      </c>
      <c r="C20" s="103" t="s">
        <v>98</v>
      </c>
      <c r="D20" s="104" t="s">
        <v>133</v>
      </c>
    </row>
    <row r="21" spans="1:4" ht="38.25">
      <c r="A21" s="101" t="s">
        <v>134</v>
      </c>
      <c r="B21" s="103" t="s">
        <v>135</v>
      </c>
      <c r="C21" s="103" t="s">
        <v>136</v>
      </c>
      <c r="D21" s="104" t="s">
        <v>137</v>
      </c>
    </row>
    <row r="22" spans="1:4" ht="25.5">
      <c r="A22" s="101" t="s">
        <v>138</v>
      </c>
      <c r="B22" s="103" t="s">
        <v>139</v>
      </c>
      <c r="C22" s="103" t="s">
        <v>140</v>
      </c>
      <c r="D22" s="104" t="s">
        <v>141</v>
      </c>
    </row>
    <row r="23" spans="1:4">
      <c r="A23" s="101" t="s">
        <v>142</v>
      </c>
      <c r="B23" s="103" t="s">
        <v>143</v>
      </c>
      <c r="C23" s="103" t="s">
        <v>144</v>
      </c>
      <c r="D23" s="104" t="s">
        <v>145</v>
      </c>
    </row>
    <row r="24" spans="1:4" ht="25.5">
      <c r="A24" s="101" t="s">
        <v>146</v>
      </c>
      <c r="B24" s="103" t="s">
        <v>147</v>
      </c>
      <c r="C24" s="103" t="s">
        <v>110</v>
      </c>
      <c r="D24" s="104" t="s">
        <v>148</v>
      </c>
    </row>
    <row r="25" spans="1:4">
      <c r="A25" s="101" t="s">
        <v>149</v>
      </c>
      <c r="B25" s="103" t="s">
        <v>150</v>
      </c>
      <c r="C25" s="103" t="s">
        <v>151</v>
      </c>
      <c r="D25" s="104" t="s">
        <v>152</v>
      </c>
    </row>
    <row r="26" spans="1:4" ht="25.5">
      <c r="A26" s="101" t="s">
        <v>153</v>
      </c>
      <c r="B26" s="103" t="s">
        <v>154</v>
      </c>
      <c r="C26" s="103" t="s">
        <v>155</v>
      </c>
      <c r="D26" s="104" t="s">
        <v>156</v>
      </c>
    </row>
    <row r="27" spans="1:4">
      <c r="A27" s="101" t="s">
        <v>157</v>
      </c>
      <c r="B27" s="103" t="s">
        <v>158</v>
      </c>
      <c r="C27" s="103"/>
      <c r="D27" s="104" t="s">
        <v>159</v>
      </c>
    </row>
    <row r="28" spans="1:4" ht="25.5">
      <c r="A28" s="101" t="s">
        <v>160</v>
      </c>
      <c r="B28" s="103" t="s">
        <v>161</v>
      </c>
      <c r="C28" s="103" t="s">
        <v>123</v>
      </c>
      <c r="D28" s="104" t="s">
        <v>162</v>
      </c>
    </row>
    <row r="29" spans="1:4">
      <c r="A29" s="101" t="s">
        <v>163</v>
      </c>
      <c r="B29" s="103" t="s">
        <v>164</v>
      </c>
      <c r="C29" s="103" t="s">
        <v>165</v>
      </c>
      <c r="D29" s="104" t="s">
        <v>166</v>
      </c>
    </row>
    <row r="30" spans="1:4">
      <c r="A30" s="101" t="s">
        <v>167</v>
      </c>
      <c r="B30" s="103" t="s">
        <v>168</v>
      </c>
      <c r="C30" s="103" t="s">
        <v>165</v>
      </c>
      <c r="D30" s="104" t="s">
        <v>169</v>
      </c>
    </row>
    <row r="31" spans="1:4" ht="25.5">
      <c r="A31" s="101" t="s">
        <v>170</v>
      </c>
      <c r="B31" s="103" t="s">
        <v>171</v>
      </c>
      <c r="C31" s="103" t="s">
        <v>110</v>
      </c>
      <c r="D31" s="104" t="s">
        <v>172</v>
      </c>
    </row>
    <row r="32" spans="1:4">
      <c r="A32" s="101" t="s">
        <v>173</v>
      </c>
      <c r="B32" s="103" t="s">
        <v>174</v>
      </c>
      <c r="C32" s="103" t="s">
        <v>110</v>
      </c>
      <c r="D32" s="104" t="s">
        <v>175</v>
      </c>
    </row>
    <row r="33" spans="1:4" ht="38.25">
      <c r="A33" s="101" t="s">
        <v>176</v>
      </c>
      <c r="B33" s="103" t="s">
        <v>177</v>
      </c>
      <c r="C33" s="103" t="s">
        <v>178</v>
      </c>
      <c r="D33" s="104" t="s">
        <v>179</v>
      </c>
    </row>
    <row r="34" spans="1:4" ht="38.25">
      <c r="A34" s="101" t="s">
        <v>180</v>
      </c>
      <c r="B34" s="103" t="s">
        <v>181</v>
      </c>
      <c r="C34" s="103" t="s">
        <v>178</v>
      </c>
      <c r="D34" s="104" t="s">
        <v>182</v>
      </c>
    </row>
    <row r="35" spans="1:4" ht="38.25">
      <c r="A35" s="101" t="s">
        <v>183</v>
      </c>
      <c r="B35" s="103" t="s">
        <v>184</v>
      </c>
      <c r="C35" s="103" t="s">
        <v>110</v>
      </c>
      <c r="D35" s="104" t="s">
        <v>185</v>
      </c>
    </row>
    <row r="36" spans="1:4" ht="38.25">
      <c r="A36" s="101" t="s">
        <v>186</v>
      </c>
      <c r="B36" s="103" t="s">
        <v>187</v>
      </c>
      <c r="C36" s="103" t="s">
        <v>110</v>
      </c>
      <c r="D36" s="104" t="s">
        <v>188</v>
      </c>
    </row>
    <row r="37" spans="1:4" ht="51">
      <c r="A37" s="101" t="s">
        <v>189</v>
      </c>
      <c r="B37" s="103" t="s">
        <v>190</v>
      </c>
      <c r="C37" s="103" t="s">
        <v>110</v>
      </c>
      <c r="D37" s="104" t="s">
        <v>191</v>
      </c>
    </row>
    <row r="38" spans="1:4" ht="25.5">
      <c r="A38" s="101" t="s">
        <v>192</v>
      </c>
      <c r="B38" s="103" t="s">
        <v>193</v>
      </c>
      <c r="C38" s="103" t="s">
        <v>123</v>
      </c>
      <c r="D38" s="104" t="s">
        <v>194</v>
      </c>
    </row>
    <row r="39" spans="1:4" ht="25.5">
      <c r="A39" s="101" t="s">
        <v>195</v>
      </c>
      <c r="B39" s="103" t="s">
        <v>196</v>
      </c>
      <c r="C39" s="103" t="s">
        <v>110</v>
      </c>
      <c r="D39" s="104" t="s">
        <v>197</v>
      </c>
    </row>
    <row r="40" spans="1:4" ht="38.25">
      <c r="A40" s="101" t="s">
        <v>198</v>
      </c>
      <c r="B40" s="103" t="s">
        <v>199</v>
      </c>
      <c r="C40" s="103" t="s">
        <v>123</v>
      </c>
      <c r="D40" s="104" t="s">
        <v>200</v>
      </c>
    </row>
    <row r="41" spans="1:4" ht="38.25">
      <c r="A41" s="101" t="s">
        <v>201</v>
      </c>
      <c r="B41" s="103" t="s">
        <v>202</v>
      </c>
      <c r="C41" s="103" t="s">
        <v>106</v>
      </c>
      <c r="D41" s="104" t="s">
        <v>203</v>
      </c>
    </row>
    <row r="42" spans="1:4">
      <c r="A42" s="101" t="s">
        <v>204</v>
      </c>
      <c r="B42" s="103" t="s">
        <v>205</v>
      </c>
      <c r="C42" s="103" t="s">
        <v>106</v>
      </c>
      <c r="D42" s="104" t="s">
        <v>206</v>
      </c>
    </row>
    <row r="43" spans="1:4">
      <c r="A43" s="101" t="s">
        <v>207</v>
      </c>
      <c r="B43" s="103" t="s">
        <v>208</v>
      </c>
      <c r="C43" s="103" t="s">
        <v>209</v>
      </c>
      <c r="D43" s="104" t="s">
        <v>210</v>
      </c>
    </row>
    <row r="44" spans="1:4">
      <c r="A44" s="101" t="s">
        <v>211</v>
      </c>
      <c r="B44" s="103" t="s">
        <v>212</v>
      </c>
      <c r="C44" s="103" t="s">
        <v>213</v>
      </c>
      <c r="D44" s="104" t="s">
        <v>214</v>
      </c>
    </row>
    <row r="45" spans="1:4">
      <c r="A45" s="101" t="s">
        <v>215</v>
      </c>
      <c r="B45" s="103" t="s">
        <v>216</v>
      </c>
      <c r="C45" s="103" t="s">
        <v>213</v>
      </c>
      <c r="D45" s="104" t="s">
        <v>217</v>
      </c>
    </row>
    <row r="46" spans="1:4" ht="25.5">
      <c r="A46" s="101" t="s">
        <v>218</v>
      </c>
      <c r="B46" s="103" t="s">
        <v>219</v>
      </c>
      <c r="C46" s="103" t="s">
        <v>123</v>
      </c>
      <c r="D46" s="104" t="s">
        <v>169</v>
      </c>
    </row>
    <row r="47" spans="1:4">
      <c r="A47" s="101" t="s">
        <v>220</v>
      </c>
      <c r="B47" s="103" t="s">
        <v>221</v>
      </c>
      <c r="C47" s="103" t="s">
        <v>151</v>
      </c>
      <c r="D47" s="104" t="s">
        <v>222</v>
      </c>
    </row>
    <row r="48" spans="1:4" ht="38.25">
      <c r="A48" s="101" t="s">
        <v>223</v>
      </c>
      <c r="B48" s="103" t="s">
        <v>224</v>
      </c>
      <c r="C48" s="103" t="s">
        <v>225</v>
      </c>
      <c r="D48" s="104" t="s">
        <v>226</v>
      </c>
    </row>
    <row r="49" spans="1:4" ht="38.25">
      <c r="A49" s="101" t="s">
        <v>227</v>
      </c>
      <c r="B49" s="103" t="s">
        <v>228</v>
      </c>
      <c r="C49" s="103" t="s">
        <v>106</v>
      </c>
      <c r="D49" s="104" t="s">
        <v>229</v>
      </c>
    </row>
    <row r="50" spans="1:4" ht="25.5">
      <c r="A50" s="101" t="s">
        <v>230</v>
      </c>
      <c r="B50" s="103" t="s">
        <v>231</v>
      </c>
      <c r="C50" s="103" t="s">
        <v>106</v>
      </c>
      <c r="D50" s="104" t="s">
        <v>232</v>
      </c>
    </row>
    <row r="51" spans="1:4" ht="25.5">
      <c r="A51" s="101" t="s">
        <v>233</v>
      </c>
      <c r="B51" s="103" t="s">
        <v>234</v>
      </c>
      <c r="C51" s="103" t="s">
        <v>106</v>
      </c>
      <c r="D51" s="104" t="s">
        <v>235</v>
      </c>
    </row>
    <row r="52" spans="1:4" ht="25.5">
      <c r="A52" s="101" t="s">
        <v>236</v>
      </c>
      <c r="B52" s="103" t="s">
        <v>237</v>
      </c>
      <c r="C52" s="103" t="s">
        <v>106</v>
      </c>
      <c r="D52" s="104" t="s">
        <v>238</v>
      </c>
    </row>
    <row r="53" spans="1:4" ht="38.25">
      <c r="A53" s="101" t="s">
        <v>239</v>
      </c>
      <c r="B53" s="103" t="s">
        <v>240</v>
      </c>
      <c r="C53" s="103" t="s">
        <v>106</v>
      </c>
      <c r="D53" s="104" t="s">
        <v>241</v>
      </c>
    </row>
    <row r="54" spans="1:4">
      <c r="A54" s="101" t="s">
        <v>242</v>
      </c>
      <c r="B54" s="103" t="s">
        <v>243</v>
      </c>
      <c r="C54" s="103" t="s">
        <v>244</v>
      </c>
      <c r="D54" s="104" t="s">
        <v>159</v>
      </c>
    </row>
    <row r="55" spans="1:4" ht="38.25">
      <c r="A55" s="101" t="s">
        <v>245</v>
      </c>
      <c r="B55" s="103" t="s">
        <v>246</v>
      </c>
      <c r="C55" s="103" t="s">
        <v>106</v>
      </c>
      <c r="D55" s="104" t="s">
        <v>247</v>
      </c>
    </row>
    <row r="56" spans="1:4" ht="25.5">
      <c r="A56" s="101" t="s">
        <v>248</v>
      </c>
      <c r="B56" s="103" t="s">
        <v>249</v>
      </c>
      <c r="C56" s="103" t="s">
        <v>106</v>
      </c>
      <c r="D56" s="104" t="s">
        <v>250</v>
      </c>
    </row>
    <row r="57" spans="1:4" ht="51">
      <c r="A57" s="101" t="s">
        <v>251</v>
      </c>
      <c r="B57" s="103" t="s">
        <v>252</v>
      </c>
      <c r="C57" s="103" t="s">
        <v>106</v>
      </c>
      <c r="D57" s="104" t="s">
        <v>253</v>
      </c>
    </row>
    <row r="58" spans="1:4" ht="25.5">
      <c r="A58" s="101" t="s">
        <v>254</v>
      </c>
      <c r="B58" s="103" t="s">
        <v>255</v>
      </c>
      <c r="C58" s="103" t="s">
        <v>256</v>
      </c>
      <c r="D58" s="104" t="s">
        <v>257</v>
      </c>
    </row>
    <row r="59" spans="1:4">
      <c r="A59" s="101" t="s">
        <v>258</v>
      </c>
      <c r="B59" s="103" t="s">
        <v>259</v>
      </c>
      <c r="C59" s="103" t="s">
        <v>260</v>
      </c>
      <c r="D59" s="104" t="s">
        <v>261</v>
      </c>
    </row>
    <row r="60" spans="1:4" ht="38.25">
      <c r="A60" s="101" t="s">
        <v>262</v>
      </c>
      <c r="B60" s="103" t="s">
        <v>263</v>
      </c>
      <c r="C60" s="103" t="s">
        <v>264</v>
      </c>
      <c r="D60" s="104" t="s">
        <v>265</v>
      </c>
    </row>
    <row r="61" spans="1:4" ht="51">
      <c r="A61" s="101" t="s">
        <v>266</v>
      </c>
      <c r="B61" s="103" t="s">
        <v>267</v>
      </c>
      <c r="C61" s="103" t="s">
        <v>268</v>
      </c>
      <c r="D61" s="104" t="s">
        <v>269</v>
      </c>
    </row>
    <row r="62" spans="1:4" ht="38.25">
      <c r="A62" s="101" t="s">
        <v>270</v>
      </c>
      <c r="B62" s="103" t="s">
        <v>271</v>
      </c>
      <c r="C62" s="103" t="s">
        <v>98</v>
      </c>
      <c r="D62" s="104" t="s">
        <v>272</v>
      </c>
    </row>
    <row r="63" spans="1:4">
      <c r="A63" s="101" t="s">
        <v>273</v>
      </c>
      <c r="B63" s="103" t="s">
        <v>274</v>
      </c>
      <c r="C63" s="103" t="s">
        <v>110</v>
      </c>
      <c r="D63" s="104" t="s">
        <v>275</v>
      </c>
    </row>
    <row r="64" spans="1:4" ht="25.5">
      <c r="A64" s="101" t="s">
        <v>276</v>
      </c>
      <c r="B64" s="103" t="s">
        <v>277</v>
      </c>
      <c r="C64" s="103" t="s">
        <v>110</v>
      </c>
      <c r="D64" s="104" t="s">
        <v>278</v>
      </c>
    </row>
    <row r="65" spans="1:4">
      <c r="A65" s="101" t="s">
        <v>279</v>
      </c>
      <c r="B65" s="103" t="s">
        <v>280</v>
      </c>
      <c r="C65" s="103" t="s">
        <v>281</v>
      </c>
      <c r="D65" s="104" t="s">
        <v>275</v>
      </c>
    </row>
    <row r="66" spans="1:4">
      <c r="A66" s="101" t="s">
        <v>282</v>
      </c>
      <c r="B66" s="103" t="s">
        <v>283</v>
      </c>
      <c r="C66" s="103" t="s">
        <v>106</v>
      </c>
      <c r="D66" s="104" t="s">
        <v>284</v>
      </c>
    </row>
    <row r="67" spans="1:4" ht="25.5">
      <c r="A67" s="101" t="s">
        <v>285</v>
      </c>
      <c r="B67" s="103" t="s">
        <v>286</v>
      </c>
      <c r="C67" s="103" t="s">
        <v>287</v>
      </c>
      <c r="D67" s="104" t="s">
        <v>288</v>
      </c>
    </row>
    <row r="68" spans="1:4" ht="25.5">
      <c r="A68" s="101" t="s">
        <v>289</v>
      </c>
      <c r="B68" s="103" t="s">
        <v>290</v>
      </c>
      <c r="C68" s="103" t="s">
        <v>287</v>
      </c>
      <c r="D68" s="104" t="s">
        <v>291</v>
      </c>
    </row>
    <row r="69" spans="1:4">
      <c r="A69" s="101" t="s">
        <v>292</v>
      </c>
      <c r="B69" s="103" t="s">
        <v>293</v>
      </c>
      <c r="C69" s="103" t="s">
        <v>106</v>
      </c>
      <c r="D69" s="104" t="s">
        <v>162</v>
      </c>
    </row>
    <row r="70" spans="1:4" ht="38.25">
      <c r="A70" s="101" t="s">
        <v>294</v>
      </c>
      <c r="B70" s="103" t="s">
        <v>295</v>
      </c>
      <c r="C70" s="103" t="s">
        <v>110</v>
      </c>
      <c r="D70" s="104" t="s">
        <v>296</v>
      </c>
    </row>
    <row r="71" spans="1:4" ht="38.25">
      <c r="A71" s="101" t="s">
        <v>297</v>
      </c>
      <c r="B71" s="103" t="s">
        <v>298</v>
      </c>
      <c r="C71" s="103" t="s">
        <v>155</v>
      </c>
      <c r="D71" s="104" t="s">
        <v>299</v>
      </c>
    </row>
    <row r="72" spans="1:4" ht="25.5">
      <c r="A72" s="101" t="s">
        <v>300</v>
      </c>
      <c r="B72" s="103" t="s">
        <v>301</v>
      </c>
      <c r="C72" s="103" t="s">
        <v>110</v>
      </c>
      <c r="D72" s="104" t="s">
        <v>302</v>
      </c>
    </row>
    <row r="73" spans="1:4" ht="38.25">
      <c r="A73" s="101" t="s">
        <v>303</v>
      </c>
      <c r="B73" s="103" t="s">
        <v>304</v>
      </c>
      <c r="C73" s="103" t="s">
        <v>98</v>
      </c>
      <c r="D73" s="104" t="s">
        <v>305</v>
      </c>
    </row>
    <row r="74" spans="1:4">
      <c r="A74" s="101" t="s">
        <v>306</v>
      </c>
      <c r="B74" s="103" t="s">
        <v>307</v>
      </c>
      <c r="C74" s="103" t="s">
        <v>106</v>
      </c>
      <c r="D74" s="104" t="s">
        <v>275</v>
      </c>
    </row>
    <row r="75" spans="1:4" ht="51">
      <c r="A75" s="101" t="s">
        <v>308</v>
      </c>
      <c r="B75" s="103" t="s">
        <v>309</v>
      </c>
      <c r="C75" s="103" t="s">
        <v>136</v>
      </c>
      <c r="D75" s="104" t="s">
        <v>310</v>
      </c>
    </row>
    <row r="76" spans="1:4" ht="25.5">
      <c r="A76" s="101" t="s">
        <v>311</v>
      </c>
      <c r="B76" s="103" t="s">
        <v>312</v>
      </c>
      <c r="C76" s="103" t="s">
        <v>123</v>
      </c>
      <c r="D76" s="104" t="s">
        <v>313</v>
      </c>
    </row>
    <row r="77" spans="1:4" ht="25.5">
      <c r="A77" s="101" t="s">
        <v>314</v>
      </c>
      <c r="B77" s="103" t="s">
        <v>315</v>
      </c>
      <c r="C77" s="103" t="s">
        <v>123</v>
      </c>
      <c r="D77" s="104" t="s">
        <v>316</v>
      </c>
    </row>
    <row r="78" spans="1:4" ht="38.25">
      <c r="A78" s="101" t="s">
        <v>317</v>
      </c>
      <c r="B78" s="103" t="s">
        <v>318</v>
      </c>
      <c r="C78" s="103" t="s">
        <v>123</v>
      </c>
      <c r="D78" s="104" t="s">
        <v>319</v>
      </c>
    </row>
    <row r="79" spans="1:4" ht="25.5">
      <c r="A79" s="101" t="s">
        <v>320</v>
      </c>
      <c r="B79" s="103" t="s">
        <v>321</v>
      </c>
      <c r="C79" s="103" t="s">
        <v>123</v>
      </c>
      <c r="D79" s="104" t="s">
        <v>322</v>
      </c>
    </row>
    <row r="80" spans="1:4" ht="38.25">
      <c r="A80" s="101" t="s">
        <v>323</v>
      </c>
      <c r="B80" s="103" t="s">
        <v>324</v>
      </c>
      <c r="C80" s="103" t="s">
        <v>123</v>
      </c>
      <c r="D80" s="104" t="s">
        <v>325</v>
      </c>
    </row>
    <row r="81" spans="1:4">
      <c r="A81" s="101" t="s">
        <v>326</v>
      </c>
      <c r="B81" s="103" t="s">
        <v>327</v>
      </c>
      <c r="C81" s="103" t="s">
        <v>110</v>
      </c>
      <c r="D81" s="104" t="s">
        <v>162</v>
      </c>
    </row>
    <row r="82" spans="1:4" ht="25.5">
      <c r="A82" s="101" t="s">
        <v>328</v>
      </c>
      <c r="B82" s="103" t="s">
        <v>329</v>
      </c>
      <c r="C82" s="103" t="s">
        <v>123</v>
      </c>
      <c r="D82" s="104" t="s">
        <v>330</v>
      </c>
    </row>
    <row r="83" spans="1:4" ht="38.25">
      <c r="A83" s="101" t="s">
        <v>331</v>
      </c>
      <c r="B83" s="103" t="s">
        <v>332</v>
      </c>
      <c r="C83" s="103" t="s">
        <v>123</v>
      </c>
      <c r="D83" s="104" t="s">
        <v>333</v>
      </c>
    </row>
    <row r="84" spans="1:4" ht="38.25">
      <c r="A84" s="101" t="s">
        <v>334</v>
      </c>
      <c r="B84" s="103" t="s">
        <v>335</v>
      </c>
      <c r="C84" s="103" t="s">
        <v>123</v>
      </c>
      <c r="D84" s="104" t="s">
        <v>336</v>
      </c>
    </row>
    <row r="85" spans="1:4" ht="38.25">
      <c r="A85" s="101" t="s">
        <v>337</v>
      </c>
      <c r="B85" s="103" t="s">
        <v>338</v>
      </c>
      <c r="C85" s="103" t="s">
        <v>110</v>
      </c>
      <c r="D85" s="104" t="s">
        <v>339</v>
      </c>
    </row>
    <row r="86" spans="1:4">
      <c r="A86" s="101" t="s">
        <v>340</v>
      </c>
      <c r="B86" s="103" t="s">
        <v>341</v>
      </c>
      <c r="C86" s="103" t="s">
        <v>342</v>
      </c>
      <c r="D86" s="104" t="s">
        <v>343</v>
      </c>
    </row>
    <row r="87" spans="1:4" ht="25.5">
      <c r="A87" s="101" t="s">
        <v>344</v>
      </c>
      <c r="B87" s="103" t="s">
        <v>345</v>
      </c>
      <c r="C87" s="103" t="s">
        <v>346</v>
      </c>
      <c r="D87" s="104" t="s">
        <v>347</v>
      </c>
    </row>
    <row r="88" spans="1:4" ht="38.25">
      <c r="A88" s="101" t="s">
        <v>348</v>
      </c>
      <c r="B88" s="103" t="s">
        <v>349</v>
      </c>
      <c r="C88" s="103" t="s">
        <v>350</v>
      </c>
      <c r="D88" s="104" t="s">
        <v>351</v>
      </c>
    </row>
    <row r="89" spans="1:4" ht="25.5">
      <c r="A89" s="101" t="s">
        <v>352</v>
      </c>
      <c r="B89" s="103" t="s">
        <v>353</v>
      </c>
      <c r="C89" s="103" t="s">
        <v>110</v>
      </c>
      <c r="D89" s="104" t="s">
        <v>354</v>
      </c>
    </row>
    <row r="90" spans="1:4">
      <c r="A90" s="101" t="s">
        <v>355</v>
      </c>
      <c r="B90" s="103" t="s">
        <v>356</v>
      </c>
      <c r="C90" s="103" t="s">
        <v>110</v>
      </c>
      <c r="D90" s="104" t="s">
        <v>357</v>
      </c>
    </row>
    <row r="91" spans="1:4">
      <c r="A91" s="101" t="s">
        <v>358</v>
      </c>
      <c r="B91" s="103" t="s">
        <v>359</v>
      </c>
      <c r="C91" s="103" t="s">
        <v>360</v>
      </c>
      <c r="D91" s="104" t="s">
        <v>162</v>
      </c>
    </row>
    <row r="92" spans="1:4" ht="38.25">
      <c r="A92" s="101" t="s">
        <v>361</v>
      </c>
      <c r="B92" s="103" t="s">
        <v>362</v>
      </c>
      <c r="C92" s="103" t="s">
        <v>363</v>
      </c>
      <c r="D92" s="104" t="s">
        <v>364</v>
      </c>
    </row>
    <row r="93" spans="1:4">
      <c r="A93" s="101" t="s">
        <v>365</v>
      </c>
      <c r="B93" s="103" t="s">
        <v>366</v>
      </c>
      <c r="C93" s="103" t="s">
        <v>367</v>
      </c>
      <c r="D93" s="104" t="s">
        <v>275</v>
      </c>
    </row>
    <row r="94" spans="1:4" ht="25.5">
      <c r="A94" s="101" t="s">
        <v>368</v>
      </c>
      <c r="B94" s="103" t="s">
        <v>369</v>
      </c>
      <c r="C94" s="103" t="s">
        <v>225</v>
      </c>
      <c r="D94" s="104" t="s">
        <v>370</v>
      </c>
    </row>
    <row r="95" spans="1:4" ht="38.25">
      <c r="A95" s="101" t="s">
        <v>371</v>
      </c>
      <c r="B95" s="103" t="s">
        <v>372</v>
      </c>
      <c r="C95" s="103" t="s">
        <v>373</v>
      </c>
      <c r="D95" s="104" t="s">
        <v>374</v>
      </c>
    </row>
    <row r="96" spans="1:4" ht="38.25">
      <c r="A96" s="101" t="s">
        <v>375</v>
      </c>
      <c r="B96" s="103" t="s">
        <v>376</v>
      </c>
      <c r="C96" s="103" t="s">
        <v>373</v>
      </c>
      <c r="D96" s="104" t="s">
        <v>377</v>
      </c>
    </row>
    <row r="97" spans="1:4" ht="25.5">
      <c r="A97" s="101" t="s">
        <v>378</v>
      </c>
      <c r="B97" s="103" t="s">
        <v>379</v>
      </c>
      <c r="C97" s="103" t="s">
        <v>373</v>
      </c>
      <c r="D97" s="104" t="s">
        <v>380</v>
      </c>
    </row>
    <row r="98" spans="1:4">
      <c r="A98" s="101" t="s">
        <v>381</v>
      </c>
      <c r="B98" s="103" t="s">
        <v>382</v>
      </c>
      <c r="C98" s="103" t="s">
        <v>106</v>
      </c>
      <c r="D98" s="104" t="s">
        <v>383</v>
      </c>
    </row>
    <row r="99" spans="1:4">
      <c r="A99" s="101" t="s">
        <v>384</v>
      </c>
      <c r="B99" s="103" t="s">
        <v>385</v>
      </c>
      <c r="C99" s="103" t="s">
        <v>386</v>
      </c>
      <c r="D99" s="104" t="s">
        <v>387</v>
      </c>
    </row>
    <row r="100" spans="1:4" ht="38.25">
      <c r="A100" s="101" t="s">
        <v>388</v>
      </c>
      <c r="B100" s="103" t="s">
        <v>389</v>
      </c>
      <c r="C100" s="103" t="s">
        <v>264</v>
      </c>
      <c r="D100" s="104" t="s">
        <v>390</v>
      </c>
    </row>
    <row r="101" spans="1:4" ht="25.5">
      <c r="A101" s="101" t="s">
        <v>391</v>
      </c>
      <c r="B101" s="103" t="s">
        <v>392</v>
      </c>
      <c r="C101" s="103" t="s">
        <v>393</v>
      </c>
      <c r="D101" s="104" t="s">
        <v>394</v>
      </c>
    </row>
    <row r="102" spans="1:4" ht="25.5">
      <c r="A102" s="101" t="s">
        <v>395</v>
      </c>
      <c r="B102" s="103" t="s">
        <v>396</v>
      </c>
      <c r="C102" s="103" t="s">
        <v>98</v>
      </c>
      <c r="D102" s="104" t="s">
        <v>397</v>
      </c>
    </row>
    <row r="103" spans="1:4" ht="25.5">
      <c r="A103" s="101" t="s">
        <v>398</v>
      </c>
      <c r="B103" s="103" t="s">
        <v>399</v>
      </c>
      <c r="C103" s="103" t="s">
        <v>400</v>
      </c>
      <c r="D103" s="104" t="s">
        <v>401</v>
      </c>
    </row>
    <row r="104" spans="1:4" ht="38.25">
      <c r="A104" s="101" t="s">
        <v>402</v>
      </c>
      <c r="B104" s="103" t="s">
        <v>403</v>
      </c>
      <c r="C104" s="103" t="s">
        <v>404</v>
      </c>
      <c r="D104" s="104" t="s">
        <v>405</v>
      </c>
    </row>
    <row r="105" spans="1:4">
      <c r="A105" s="101" t="s">
        <v>406</v>
      </c>
      <c r="B105" s="103" t="s">
        <v>407</v>
      </c>
      <c r="C105" s="103" t="s">
        <v>408</v>
      </c>
      <c r="D105" s="104" t="s">
        <v>409</v>
      </c>
    </row>
    <row r="106" spans="1:4" ht="38.25">
      <c r="A106" s="101" t="s">
        <v>410</v>
      </c>
      <c r="B106" s="103" t="s">
        <v>411</v>
      </c>
      <c r="C106" s="103" t="s">
        <v>412</v>
      </c>
      <c r="D106" s="104" t="s">
        <v>413</v>
      </c>
    </row>
    <row r="107" spans="1:4" ht="25.5">
      <c r="A107" s="101" t="s">
        <v>414</v>
      </c>
      <c r="B107" s="103" t="s">
        <v>415</v>
      </c>
      <c r="C107" s="103" t="s">
        <v>123</v>
      </c>
      <c r="D107" s="104" t="s">
        <v>159</v>
      </c>
    </row>
    <row r="108" spans="1:4" ht="25.5">
      <c r="A108" s="101" t="s">
        <v>416</v>
      </c>
      <c r="B108" s="103" t="s">
        <v>417</v>
      </c>
      <c r="C108" s="103" t="s">
        <v>123</v>
      </c>
      <c r="D108" s="104" t="s">
        <v>159</v>
      </c>
    </row>
    <row r="109" spans="1:4" ht="38.25">
      <c r="A109" s="101" t="s">
        <v>418</v>
      </c>
      <c r="B109" s="103" t="s">
        <v>419</v>
      </c>
      <c r="C109" s="103" t="s">
        <v>420</v>
      </c>
      <c r="D109" s="104" t="s">
        <v>421</v>
      </c>
    </row>
    <row r="110" spans="1:4" ht="25.5">
      <c r="A110" s="101" t="s">
        <v>422</v>
      </c>
      <c r="B110" s="103" t="s">
        <v>423</v>
      </c>
      <c r="C110" s="103" t="s">
        <v>264</v>
      </c>
      <c r="D110" s="104" t="s">
        <v>424</v>
      </c>
    </row>
    <row r="111" spans="1:4" ht="38.25">
      <c r="A111" s="101" t="s">
        <v>425</v>
      </c>
      <c r="B111" s="103" t="s">
        <v>426</v>
      </c>
      <c r="C111" s="103" t="s">
        <v>136</v>
      </c>
      <c r="D111" s="104" t="s">
        <v>427</v>
      </c>
    </row>
    <row r="112" spans="1:4" ht="38.25">
      <c r="A112" s="101" t="s">
        <v>428</v>
      </c>
      <c r="B112" s="103" t="s">
        <v>429</v>
      </c>
      <c r="C112" s="103" t="s">
        <v>106</v>
      </c>
      <c r="D112" s="104" t="s">
        <v>430</v>
      </c>
    </row>
    <row r="113" spans="1:4" ht="25.5">
      <c r="A113" s="101" t="s">
        <v>431</v>
      </c>
      <c r="B113" s="103" t="s">
        <v>432</v>
      </c>
      <c r="C113" s="103" t="s">
        <v>106</v>
      </c>
      <c r="D113" s="104" t="s">
        <v>433</v>
      </c>
    </row>
    <row r="114" spans="1:4" ht="38.25">
      <c r="A114" s="101" t="s">
        <v>434</v>
      </c>
      <c r="B114" s="103" t="s">
        <v>435</v>
      </c>
      <c r="C114" s="103" t="s">
        <v>110</v>
      </c>
      <c r="D114" s="104" t="s">
        <v>436</v>
      </c>
    </row>
    <row r="115" spans="1:4" ht="38.25">
      <c r="A115" s="101" t="s">
        <v>437</v>
      </c>
      <c r="B115" s="103" t="s">
        <v>438</v>
      </c>
      <c r="C115" s="103" t="s">
        <v>123</v>
      </c>
      <c r="D115" s="104" t="s">
        <v>439</v>
      </c>
    </row>
    <row r="116" spans="1:4" ht="25.5">
      <c r="A116" s="101" t="s">
        <v>440</v>
      </c>
      <c r="B116" s="103" t="s">
        <v>441</v>
      </c>
      <c r="C116" s="103" t="s">
        <v>123</v>
      </c>
      <c r="D116" s="104" t="s">
        <v>442</v>
      </c>
    </row>
    <row r="117" spans="1:4" ht="25.5">
      <c r="A117" s="101" t="s">
        <v>443</v>
      </c>
      <c r="B117" s="103" t="s">
        <v>444</v>
      </c>
      <c r="C117" s="103" t="s">
        <v>123</v>
      </c>
      <c r="D117" s="104" t="s">
        <v>445</v>
      </c>
    </row>
    <row r="118" spans="1:4" ht="38.25">
      <c r="A118" s="101" t="s">
        <v>446</v>
      </c>
      <c r="B118" s="103" t="s">
        <v>447</v>
      </c>
      <c r="C118" s="103" t="s">
        <v>448</v>
      </c>
      <c r="D118" s="104" t="s">
        <v>449</v>
      </c>
    </row>
    <row r="119" spans="1:4" ht="25.5">
      <c r="A119" s="101" t="s">
        <v>450</v>
      </c>
      <c r="B119" s="103" t="s">
        <v>451</v>
      </c>
      <c r="C119" s="103" t="s">
        <v>123</v>
      </c>
      <c r="D119" s="104" t="s">
        <v>452</v>
      </c>
    </row>
    <row r="120" spans="1:4">
      <c r="A120" s="101" t="s">
        <v>453</v>
      </c>
      <c r="B120" s="103" t="s">
        <v>454</v>
      </c>
      <c r="C120" s="103" t="s">
        <v>110</v>
      </c>
      <c r="D120" s="104" t="s">
        <v>455</v>
      </c>
    </row>
    <row r="121" spans="1:4" ht="25.5">
      <c r="A121" s="101" t="s">
        <v>456</v>
      </c>
      <c r="B121" s="103" t="s">
        <v>457</v>
      </c>
      <c r="C121" s="103" t="s">
        <v>268</v>
      </c>
      <c r="D121" s="104" t="s">
        <v>159</v>
      </c>
    </row>
    <row r="122" spans="1:4" ht="38.25">
      <c r="A122" s="101" t="s">
        <v>458</v>
      </c>
      <c r="B122" s="103" t="s">
        <v>459</v>
      </c>
      <c r="C122" s="103" t="s">
        <v>268</v>
      </c>
      <c r="D122" s="104" t="s">
        <v>460</v>
      </c>
    </row>
    <row r="123" spans="1:4" ht="25.5">
      <c r="A123" s="101" t="s">
        <v>461</v>
      </c>
      <c r="B123" s="103" t="s">
        <v>462</v>
      </c>
      <c r="C123" s="103" t="s">
        <v>268</v>
      </c>
      <c r="D123" s="104" t="s">
        <v>463</v>
      </c>
    </row>
    <row r="124" spans="1:4" ht="38.25">
      <c r="A124" s="101" t="s">
        <v>464</v>
      </c>
      <c r="B124" s="103" t="s">
        <v>465</v>
      </c>
      <c r="C124" s="103" t="s">
        <v>466</v>
      </c>
      <c r="D124" s="104" t="s">
        <v>467</v>
      </c>
    </row>
    <row r="125" spans="1:4">
      <c r="A125" s="101" t="s">
        <v>468</v>
      </c>
      <c r="B125" s="103" t="s">
        <v>469</v>
      </c>
      <c r="C125" s="103" t="s">
        <v>470</v>
      </c>
      <c r="D125" s="104" t="s">
        <v>169</v>
      </c>
    </row>
    <row r="126" spans="1:4">
      <c r="A126" s="101" t="s">
        <v>471</v>
      </c>
      <c r="B126" s="103" t="s">
        <v>472</v>
      </c>
      <c r="C126" s="103" t="s">
        <v>473</v>
      </c>
      <c r="D126" s="104" t="s">
        <v>474</v>
      </c>
    </row>
    <row r="127" spans="1:4" ht="25.5">
      <c r="A127" s="101" t="s">
        <v>475</v>
      </c>
      <c r="B127" s="103" t="s">
        <v>476</v>
      </c>
      <c r="C127" s="103" t="s">
        <v>136</v>
      </c>
      <c r="D127" s="104" t="s">
        <v>477</v>
      </c>
    </row>
    <row r="128" spans="1:4">
      <c r="A128" s="101" t="s">
        <v>478</v>
      </c>
      <c r="B128" s="103" t="s">
        <v>479</v>
      </c>
      <c r="C128" s="103" t="s">
        <v>367</v>
      </c>
      <c r="D128" s="104" t="s">
        <v>159</v>
      </c>
    </row>
    <row r="129" spans="1:4" ht="25.5">
      <c r="A129" s="101" t="s">
        <v>480</v>
      </c>
      <c r="B129" s="103" t="s">
        <v>481</v>
      </c>
      <c r="C129" s="103" t="s">
        <v>98</v>
      </c>
      <c r="D129" s="104" t="s">
        <v>482</v>
      </c>
    </row>
    <row r="130" spans="1:4" ht="38.25">
      <c r="A130" s="101" t="s">
        <v>483</v>
      </c>
      <c r="B130" s="103" t="s">
        <v>484</v>
      </c>
      <c r="C130" s="103" t="s">
        <v>98</v>
      </c>
      <c r="D130" s="104" t="s">
        <v>485</v>
      </c>
    </row>
    <row r="131" spans="1:4" ht="25.5">
      <c r="A131" s="101" t="s">
        <v>486</v>
      </c>
      <c r="B131" s="103" t="s">
        <v>487</v>
      </c>
      <c r="C131" s="103" t="s">
        <v>98</v>
      </c>
      <c r="D131" s="104" t="s">
        <v>488</v>
      </c>
    </row>
    <row r="132" spans="1:4" ht="51">
      <c r="A132" s="101" t="s">
        <v>489</v>
      </c>
      <c r="B132" s="103" t="s">
        <v>490</v>
      </c>
      <c r="C132" s="103" t="s">
        <v>106</v>
      </c>
      <c r="D132" s="104" t="s">
        <v>491</v>
      </c>
    </row>
    <row r="133" spans="1:4" ht="25.5">
      <c r="A133" s="101" t="s">
        <v>492</v>
      </c>
      <c r="B133" s="103" t="s">
        <v>493</v>
      </c>
      <c r="C133" s="103" t="s">
        <v>110</v>
      </c>
      <c r="D133" s="104" t="s">
        <v>494</v>
      </c>
    </row>
    <row r="134" spans="1:4">
      <c r="A134" s="101" t="s">
        <v>495</v>
      </c>
      <c r="B134" s="103" t="s">
        <v>496</v>
      </c>
      <c r="C134" s="103" t="s">
        <v>497</v>
      </c>
      <c r="D134" s="104" t="s">
        <v>498</v>
      </c>
    </row>
    <row r="135" spans="1:4">
      <c r="A135" s="101" t="s">
        <v>499</v>
      </c>
      <c r="B135" s="103" t="s">
        <v>500</v>
      </c>
      <c r="C135" s="103" t="s">
        <v>497</v>
      </c>
      <c r="D135" s="104" t="s">
        <v>501</v>
      </c>
    </row>
    <row r="136" spans="1:4">
      <c r="A136" s="101" t="s">
        <v>502</v>
      </c>
      <c r="B136" s="103" t="s">
        <v>503</v>
      </c>
      <c r="C136" s="103" t="s">
        <v>497</v>
      </c>
      <c r="D136" s="104" t="s">
        <v>504</v>
      </c>
    </row>
    <row r="137" spans="1:4">
      <c r="A137" s="101" t="s">
        <v>505</v>
      </c>
      <c r="B137" s="103" t="s">
        <v>506</v>
      </c>
      <c r="C137" s="103" t="s">
        <v>497</v>
      </c>
      <c r="D137" s="104" t="s">
        <v>507</v>
      </c>
    </row>
    <row r="138" spans="1:4" ht="38.25">
      <c r="A138" s="101" t="s">
        <v>508</v>
      </c>
      <c r="B138" s="103" t="s">
        <v>509</v>
      </c>
      <c r="C138" s="103" t="s">
        <v>497</v>
      </c>
      <c r="D138" s="104" t="s">
        <v>510</v>
      </c>
    </row>
    <row r="139" spans="1:4" ht="38.25">
      <c r="A139" s="101" t="s">
        <v>511</v>
      </c>
      <c r="B139" s="103" t="s">
        <v>512</v>
      </c>
      <c r="C139" s="103" t="s">
        <v>110</v>
      </c>
      <c r="D139" s="104" t="s">
        <v>513</v>
      </c>
    </row>
    <row r="140" spans="1:4" ht="51">
      <c r="A140" s="101" t="s">
        <v>514</v>
      </c>
      <c r="B140" s="103" t="s">
        <v>515</v>
      </c>
      <c r="C140" s="103" t="s">
        <v>110</v>
      </c>
      <c r="D140" s="104" t="s">
        <v>516</v>
      </c>
    </row>
    <row r="141" spans="1:4" ht="38.25">
      <c r="A141" s="101" t="s">
        <v>517</v>
      </c>
      <c r="B141" s="103" t="s">
        <v>518</v>
      </c>
      <c r="C141" s="103" t="s">
        <v>519</v>
      </c>
      <c r="D141" s="104" t="s">
        <v>520</v>
      </c>
    </row>
    <row r="142" spans="1:4" ht="38.25">
      <c r="A142" s="101" t="s">
        <v>521</v>
      </c>
      <c r="B142" s="103" t="s">
        <v>522</v>
      </c>
      <c r="C142" s="103" t="s">
        <v>519</v>
      </c>
      <c r="D142" s="104" t="s">
        <v>523</v>
      </c>
    </row>
    <row r="143" spans="1:4" ht="38.25">
      <c r="A143" s="101" t="s">
        <v>524</v>
      </c>
      <c r="B143" s="103" t="s">
        <v>525</v>
      </c>
      <c r="C143" s="103" t="s">
        <v>519</v>
      </c>
      <c r="D143" s="104" t="s">
        <v>526</v>
      </c>
    </row>
    <row r="144" spans="1:4" ht="38.25">
      <c r="A144" s="101" t="s">
        <v>527</v>
      </c>
      <c r="B144" s="103" t="s">
        <v>528</v>
      </c>
      <c r="C144" s="103" t="s">
        <v>519</v>
      </c>
      <c r="D144" s="104" t="s">
        <v>529</v>
      </c>
    </row>
    <row r="145" spans="1:4" ht="25.5">
      <c r="A145" s="101" t="s">
        <v>530</v>
      </c>
      <c r="B145" s="103" t="s">
        <v>531</v>
      </c>
      <c r="C145" s="103" t="s">
        <v>519</v>
      </c>
      <c r="D145" s="104" t="s">
        <v>532</v>
      </c>
    </row>
    <row r="146" spans="1:4" ht="38.25">
      <c r="A146" s="101" t="s">
        <v>533</v>
      </c>
      <c r="B146" s="103" t="s">
        <v>534</v>
      </c>
      <c r="C146" s="103" t="s">
        <v>98</v>
      </c>
      <c r="D146" s="104" t="s">
        <v>535</v>
      </c>
    </row>
    <row r="147" spans="1:4" ht="25.5">
      <c r="A147" s="101" t="s">
        <v>536</v>
      </c>
      <c r="B147" s="103" t="s">
        <v>537</v>
      </c>
      <c r="C147" s="103" t="s">
        <v>346</v>
      </c>
      <c r="D147" s="104" t="s">
        <v>538</v>
      </c>
    </row>
    <row r="148" spans="1:4">
      <c r="A148" s="101" t="s">
        <v>539</v>
      </c>
      <c r="B148" s="103" t="s">
        <v>540</v>
      </c>
      <c r="C148" s="103"/>
      <c r="D148" s="104" t="s">
        <v>541</v>
      </c>
    </row>
    <row r="149" spans="1:4">
      <c r="A149" s="101" t="s">
        <v>542</v>
      </c>
      <c r="B149" s="103" t="s">
        <v>543</v>
      </c>
      <c r="C149" s="103"/>
      <c r="D149" s="104" t="s">
        <v>99</v>
      </c>
    </row>
    <row r="150" spans="1:4" ht="38.25">
      <c r="A150" s="101" t="s">
        <v>544</v>
      </c>
      <c r="B150" s="103" t="s">
        <v>545</v>
      </c>
      <c r="C150" s="103" t="s">
        <v>546</v>
      </c>
      <c r="D150" s="104" t="s">
        <v>547</v>
      </c>
    </row>
    <row r="151" spans="1:4" ht="38.25">
      <c r="A151" s="101" t="s">
        <v>548</v>
      </c>
      <c r="B151" s="103" t="s">
        <v>549</v>
      </c>
      <c r="C151" s="103" t="s">
        <v>550</v>
      </c>
      <c r="D151" s="104" t="s">
        <v>551</v>
      </c>
    </row>
    <row r="152" spans="1:4" ht="51">
      <c r="A152" s="101" t="s">
        <v>552</v>
      </c>
      <c r="B152" s="103" t="s">
        <v>553</v>
      </c>
      <c r="C152" s="103" t="s">
        <v>554</v>
      </c>
      <c r="D152" s="104" t="s">
        <v>555</v>
      </c>
    </row>
    <row r="153" spans="1:4">
      <c r="A153" s="101" t="s">
        <v>556</v>
      </c>
      <c r="B153" s="103" t="s">
        <v>557</v>
      </c>
      <c r="C153" s="103" t="s">
        <v>558</v>
      </c>
      <c r="D153" s="104" t="s">
        <v>159</v>
      </c>
    </row>
    <row r="154" spans="1:4" ht="25.5">
      <c r="A154" s="101" t="s">
        <v>559</v>
      </c>
      <c r="B154" s="103" t="s">
        <v>560</v>
      </c>
      <c r="C154" s="103" t="s">
        <v>123</v>
      </c>
      <c r="D154" s="104" t="s">
        <v>561</v>
      </c>
    </row>
    <row r="155" spans="1:4" ht="51">
      <c r="A155" s="101" t="s">
        <v>562</v>
      </c>
      <c r="B155" s="103" t="s">
        <v>563</v>
      </c>
      <c r="C155" s="103" t="s">
        <v>98</v>
      </c>
      <c r="D155" s="104" t="s">
        <v>564</v>
      </c>
    </row>
    <row r="156" spans="1:4">
      <c r="A156" s="101" t="s">
        <v>565</v>
      </c>
      <c r="B156" s="103" t="s">
        <v>566</v>
      </c>
      <c r="C156" s="103" t="s">
        <v>213</v>
      </c>
      <c r="D156" s="104" t="s">
        <v>567</v>
      </c>
    </row>
    <row r="157" spans="1:4">
      <c r="A157" s="101" t="s">
        <v>568</v>
      </c>
      <c r="B157" s="103" t="s">
        <v>569</v>
      </c>
      <c r="C157" s="103" t="s">
        <v>558</v>
      </c>
      <c r="D157" s="104" t="s">
        <v>159</v>
      </c>
    </row>
    <row r="158" spans="1:4">
      <c r="A158" s="101" t="s">
        <v>570</v>
      </c>
      <c r="B158" s="103" t="s">
        <v>571</v>
      </c>
      <c r="C158" s="103" t="s">
        <v>110</v>
      </c>
      <c r="D158" s="104" t="s">
        <v>572</v>
      </c>
    </row>
    <row r="159" spans="1:4" ht="38.25">
      <c r="A159" s="101" t="s">
        <v>573</v>
      </c>
      <c r="B159" s="103" t="s">
        <v>574</v>
      </c>
      <c r="C159" s="103" t="s">
        <v>110</v>
      </c>
      <c r="D159" s="104" t="s">
        <v>575</v>
      </c>
    </row>
    <row r="160" spans="1:4" ht="25.5">
      <c r="A160" s="101" t="s">
        <v>576</v>
      </c>
      <c r="B160" s="103" t="s">
        <v>577</v>
      </c>
      <c r="C160" s="103" t="s">
        <v>123</v>
      </c>
      <c r="D160" s="104" t="s">
        <v>159</v>
      </c>
    </row>
    <row r="161" spans="1:4" ht="38.25">
      <c r="A161" s="101" t="s">
        <v>578</v>
      </c>
      <c r="B161" s="103" t="s">
        <v>579</v>
      </c>
      <c r="C161" s="103" t="s">
        <v>386</v>
      </c>
      <c r="D161" s="104" t="s">
        <v>580</v>
      </c>
    </row>
    <row r="162" spans="1:4">
      <c r="A162" s="101" t="s">
        <v>581</v>
      </c>
      <c r="B162" s="103" t="s">
        <v>582</v>
      </c>
      <c r="C162" s="103" t="s">
        <v>583</v>
      </c>
      <c r="D162" s="104" t="s">
        <v>584</v>
      </c>
    </row>
    <row r="163" spans="1:4" ht="38.25">
      <c r="A163" s="101" t="s">
        <v>585</v>
      </c>
      <c r="B163" s="103" t="s">
        <v>586</v>
      </c>
      <c r="C163" s="103" t="s">
        <v>587</v>
      </c>
      <c r="D163" s="104" t="s">
        <v>588</v>
      </c>
    </row>
    <row r="164" spans="1:4" ht="38.25">
      <c r="A164" s="101" t="s">
        <v>589</v>
      </c>
      <c r="B164" s="103" t="s">
        <v>590</v>
      </c>
      <c r="C164" s="103" t="s">
        <v>587</v>
      </c>
      <c r="D164" s="104" t="s">
        <v>591</v>
      </c>
    </row>
    <row r="165" spans="1:4" ht="38.25">
      <c r="A165" s="101" t="s">
        <v>592</v>
      </c>
      <c r="B165" s="103" t="s">
        <v>593</v>
      </c>
      <c r="C165" s="103" t="s">
        <v>587</v>
      </c>
      <c r="D165" s="104" t="s">
        <v>594</v>
      </c>
    </row>
    <row r="166" spans="1:4" ht="25.5">
      <c r="A166" s="101" t="s">
        <v>595</v>
      </c>
      <c r="B166" s="103" t="s">
        <v>596</v>
      </c>
      <c r="C166" s="103" t="s">
        <v>123</v>
      </c>
      <c r="D166" s="104" t="s">
        <v>597</v>
      </c>
    </row>
    <row r="167" spans="1:4" ht="25.5">
      <c r="A167" s="101" t="s">
        <v>598</v>
      </c>
      <c r="B167" s="103" t="s">
        <v>599</v>
      </c>
      <c r="C167" s="103" t="s">
        <v>123</v>
      </c>
      <c r="D167" s="104" t="s">
        <v>600</v>
      </c>
    </row>
    <row r="168" spans="1:4" ht="38.25">
      <c r="A168" s="101" t="s">
        <v>601</v>
      </c>
      <c r="B168" s="103" t="s">
        <v>602</v>
      </c>
      <c r="C168" s="103" t="s">
        <v>420</v>
      </c>
      <c r="D168" s="104" t="s">
        <v>603</v>
      </c>
    </row>
    <row r="169" spans="1:4">
      <c r="A169" s="101" t="s">
        <v>604</v>
      </c>
      <c r="B169" s="103" t="s">
        <v>605</v>
      </c>
      <c r="C169" s="103" t="s">
        <v>606</v>
      </c>
      <c r="D169" s="104" t="s">
        <v>607</v>
      </c>
    </row>
    <row r="170" spans="1:4">
      <c r="A170" s="101" t="s">
        <v>608</v>
      </c>
      <c r="B170" s="103" t="s">
        <v>609</v>
      </c>
      <c r="C170" s="103" t="s">
        <v>610</v>
      </c>
      <c r="D170" s="104" t="s">
        <v>611</v>
      </c>
    </row>
    <row r="171" spans="1:4">
      <c r="A171" s="101" t="s">
        <v>612</v>
      </c>
      <c r="B171" s="103" t="s">
        <v>613</v>
      </c>
      <c r="C171" s="103" t="s">
        <v>110</v>
      </c>
      <c r="D171" s="104" t="s">
        <v>614</v>
      </c>
    </row>
    <row r="172" spans="1:4" ht="25.5">
      <c r="A172" s="101" t="s">
        <v>615</v>
      </c>
      <c r="B172" s="103" t="s">
        <v>616</v>
      </c>
      <c r="C172" s="103" t="s">
        <v>617</v>
      </c>
      <c r="D172" s="104" t="s">
        <v>618</v>
      </c>
    </row>
    <row r="173" spans="1:4">
      <c r="A173" s="101" t="s">
        <v>619</v>
      </c>
      <c r="B173" s="103" t="s">
        <v>620</v>
      </c>
      <c r="C173" s="103" t="s">
        <v>110</v>
      </c>
      <c r="D173" s="104" t="s">
        <v>621</v>
      </c>
    </row>
    <row r="174" spans="1:4" ht="25.5">
      <c r="A174" s="101" t="s">
        <v>622</v>
      </c>
      <c r="B174" s="103" t="s">
        <v>623</v>
      </c>
      <c r="C174" s="103" t="s">
        <v>110</v>
      </c>
      <c r="D174" s="104" t="s">
        <v>624</v>
      </c>
    </row>
    <row r="175" spans="1:4" ht="38.25">
      <c r="A175" s="101" t="s">
        <v>625</v>
      </c>
      <c r="B175" s="103" t="s">
        <v>626</v>
      </c>
      <c r="C175" s="103" t="s">
        <v>110</v>
      </c>
      <c r="D175" s="104" t="s">
        <v>627</v>
      </c>
    </row>
    <row r="176" spans="1:4" ht="25.5">
      <c r="A176" s="101" t="s">
        <v>628</v>
      </c>
      <c r="B176" s="103" t="s">
        <v>629</v>
      </c>
      <c r="C176" s="103" t="s">
        <v>630</v>
      </c>
      <c r="D176" s="104" t="s">
        <v>631</v>
      </c>
    </row>
    <row r="177" spans="1:4" ht="51">
      <c r="A177" s="101" t="s">
        <v>632</v>
      </c>
      <c r="B177" s="103" t="s">
        <v>633</v>
      </c>
      <c r="C177" s="103" t="s">
        <v>110</v>
      </c>
      <c r="D177" s="104" t="s">
        <v>634</v>
      </c>
    </row>
    <row r="178" spans="1:4">
      <c r="A178" s="101" t="s">
        <v>635</v>
      </c>
      <c r="B178" s="103" t="s">
        <v>636</v>
      </c>
      <c r="C178" s="103" t="s">
        <v>637</v>
      </c>
      <c r="D178" s="104" t="s">
        <v>159</v>
      </c>
    </row>
    <row r="179" spans="1:4" ht="38.25">
      <c r="A179" s="101" t="s">
        <v>638</v>
      </c>
      <c r="B179" s="103" t="s">
        <v>639</v>
      </c>
      <c r="C179" s="103" t="s">
        <v>110</v>
      </c>
      <c r="D179" s="104" t="s">
        <v>640</v>
      </c>
    </row>
    <row r="180" spans="1:4">
      <c r="A180" s="101" t="s">
        <v>641</v>
      </c>
      <c r="B180" s="103" t="s">
        <v>642</v>
      </c>
      <c r="C180" s="103" t="s">
        <v>110</v>
      </c>
      <c r="D180" s="104" t="s">
        <v>643</v>
      </c>
    </row>
    <row r="181" spans="1:4" ht="25.5">
      <c r="A181" s="101" t="s">
        <v>644</v>
      </c>
      <c r="B181" s="103" t="s">
        <v>645</v>
      </c>
      <c r="C181" s="103"/>
      <c r="D181" s="104" t="s">
        <v>646</v>
      </c>
    </row>
    <row r="182" spans="1:4" ht="51">
      <c r="A182" s="101" t="s">
        <v>647</v>
      </c>
      <c r="B182" s="103" t="s">
        <v>648</v>
      </c>
      <c r="C182" s="103" t="s">
        <v>110</v>
      </c>
      <c r="D182" s="104" t="s">
        <v>649</v>
      </c>
    </row>
    <row r="183" spans="1:4" ht="38.25">
      <c r="A183" s="101" t="s">
        <v>650</v>
      </c>
      <c r="B183" s="103" t="s">
        <v>651</v>
      </c>
      <c r="C183" s="103" t="s">
        <v>110</v>
      </c>
      <c r="D183" s="104" t="s">
        <v>652</v>
      </c>
    </row>
    <row r="184" spans="1:4" ht="38.25">
      <c r="A184" s="101" t="s">
        <v>653</v>
      </c>
      <c r="B184" s="103" t="s">
        <v>654</v>
      </c>
      <c r="C184" s="103" t="s">
        <v>342</v>
      </c>
      <c r="D184" s="104" t="s">
        <v>655</v>
      </c>
    </row>
    <row r="185" spans="1:4" ht="25.5">
      <c r="A185" s="101" t="s">
        <v>656</v>
      </c>
      <c r="B185" s="103" t="s">
        <v>657</v>
      </c>
      <c r="C185" s="103" t="s">
        <v>342</v>
      </c>
      <c r="D185" s="104" t="s">
        <v>658</v>
      </c>
    </row>
    <row r="186" spans="1:4" ht="25.5">
      <c r="A186" s="101" t="s">
        <v>659</v>
      </c>
      <c r="B186" s="103" t="s">
        <v>660</v>
      </c>
      <c r="C186" s="103" t="s">
        <v>342</v>
      </c>
      <c r="D186" s="104" t="s">
        <v>661</v>
      </c>
    </row>
    <row r="187" spans="1:4" ht="25.5">
      <c r="A187" s="101" t="s">
        <v>662</v>
      </c>
      <c r="B187" s="103" t="s">
        <v>663</v>
      </c>
      <c r="C187" s="103" t="s">
        <v>342</v>
      </c>
      <c r="D187" s="104" t="s">
        <v>664</v>
      </c>
    </row>
    <row r="188" spans="1:4" ht="38.25">
      <c r="A188" s="101" t="s">
        <v>665</v>
      </c>
      <c r="B188" s="103" t="s">
        <v>666</v>
      </c>
      <c r="C188" s="103" t="s">
        <v>667</v>
      </c>
      <c r="D188" s="104" t="s">
        <v>668</v>
      </c>
    </row>
    <row r="189" spans="1:4" ht="38.25">
      <c r="A189" s="101" t="s">
        <v>669</v>
      </c>
      <c r="B189" s="103" t="s">
        <v>670</v>
      </c>
      <c r="C189" s="103" t="s">
        <v>281</v>
      </c>
      <c r="D189" s="104" t="s">
        <v>671</v>
      </c>
    </row>
    <row r="190" spans="1:4" ht="25.5">
      <c r="A190" s="101" t="s">
        <v>672</v>
      </c>
      <c r="B190" s="103" t="s">
        <v>673</v>
      </c>
      <c r="C190" s="103" t="s">
        <v>98</v>
      </c>
      <c r="D190" s="104" t="s">
        <v>674</v>
      </c>
    </row>
    <row r="191" spans="1:4" ht="25.5">
      <c r="A191" s="101" t="s">
        <v>675</v>
      </c>
      <c r="B191" s="103" t="s">
        <v>676</v>
      </c>
      <c r="C191" s="103" t="s">
        <v>256</v>
      </c>
      <c r="D191" s="104" t="s">
        <v>677</v>
      </c>
    </row>
    <row r="192" spans="1:4" ht="38.25">
      <c r="A192" s="101" t="s">
        <v>678</v>
      </c>
      <c r="B192" s="103" t="s">
        <v>679</v>
      </c>
      <c r="C192" s="103" t="s">
        <v>256</v>
      </c>
      <c r="D192" s="104" t="s">
        <v>680</v>
      </c>
    </row>
    <row r="193" spans="1:4" ht="38.25">
      <c r="A193" s="101" t="s">
        <v>681</v>
      </c>
      <c r="B193" s="103" t="s">
        <v>682</v>
      </c>
      <c r="C193" s="103" t="s">
        <v>393</v>
      </c>
      <c r="D193" s="104" t="s">
        <v>683</v>
      </c>
    </row>
    <row r="194" spans="1:4">
      <c r="A194" s="101" t="s">
        <v>684</v>
      </c>
      <c r="B194" s="103" t="s">
        <v>685</v>
      </c>
      <c r="C194" s="103" t="s">
        <v>281</v>
      </c>
      <c r="D194" s="104" t="s">
        <v>686</v>
      </c>
    </row>
    <row r="195" spans="1:4" ht="38.25">
      <c r="A195" s="101" t="s">
        <v>687</v>
      </c>
      <c r="B195" s="103" t="s">
        <v>688</v>
      </c>
      <c r="C195" s="103" t="s">
        <v>98</v>
      </c>
      <c r="D195" s="104" t="s">
        <v>689</v>
      </c>
    </row>
    <row r="196" spans="1:4" ht="51">
      <c r="A196" s="101" t="s">
        <v>690</v>
      </c>
      <c r="B196" s="103" t="s">
        <v>691</v>
      </c>
      <c r="C196" s="103" t="s">
        <v>136</v>
      </c>
      <c r="D196" s="104" t="s">
        <v>692</v>
      </c>
    </row>
    <row r="197" spans="1:4" ht="38.25">
      <c r="A197" s="101" t="s">
        <v>693</v>
      </c>
      <c r="B197" s="103" t="s">
        <v>694</v>
      </c>
      <c r="C197" s="103" t="s">
        <v>136</v>
      </c>
      <c r="D197" s="104" t="s">
        <v>695</v>
      </c>
    </row>
    <row r="198" spans="1:4" ht="38.25">
      <c r="A198" s="101" t="s">
        <v>696</v>
      </c>
      <c r="B198" s="103" t="s">
        <v>697</v>
      </c>
      <c r="C198" s="103" t="s">
        <v>281</v>
      </c>
      <c r="D198" s="104" t="s">
        <v>698</v>
      </c>
    </row>
    <row r="199" spans="1:4" ht="25.5">
      <c r="A199" s="101" t="s">
        <v>699</v>
      </c>
      <c r="B199" s="103" t="s">
        <v>700</v>
      </c>
      <c r="C199" s="103" t="s">
        <v>281</v>
      </c>
      <c r="D199" s="104" t="s">
        <v>701</v>
      </c>
    </row>
    <row r="200" spans="1:4" ht="51">
      <c r="A200" s="101" t="s">
        <v>702</v>
      </c>
      <c r="B200" s="103" t="s">
        <v>703</v>
      </c>
      <c r="C200" s="103" t="s">
        <v>342</v>
      </c>
      <c r="D200" s="104" t="s">
        <v>704</v>
      </c>
    </row>
    <row r="201" spans="1:4">
      <c r="A201" s="101" t="s">
        <v>705</v>
      </c>
      <c r="B201" s="103" t="s">
        <v>706</v>
      </c>
      <c r="C201" s="103" t="s">
        <v>110</v>
      </c>
      <c r="D201" s="104" t="s">
        <v>707</v>
      </c>
    </row>
    <row r="202" spans="1:4">
      <c r="A202" s="101" t="s">
        <v>708</v>
      </c>
      <c r="B202" s="103" t="s">
        <v>709</v>
      </c>
      <c r="C202" s="103"/>
      <c r="D202" s="104" t="s">
        <v>710</v>
      </c>
    </row>
    <row r="203" spans="1:4">
      <c r="A203" s="101" t="s">
        <v>711</v>
      </c>
      <c r="B203" s="103" t="s">
        <v>712</v>
      </c>
      <c r="C203" s="103" t="s">
        <v>412</v>
      </c>
      <c r="D203" s="104" t="s">
        <v>169</v>
      </c>
    </row>
    <row r="204" spans="1:4">
      <c r="A204" s="101" t="s">
        <v>713</v>
      </c>
      <c r="B204" s="103" t="s">
        <v>714</v>
      </c>
      <c r="C204" s="103" t="s">
        <v>715</v>
      </c>
      <c r="D204" s="104" t="s">
        <v>716</v>
      </c>
    </row>
    <row r="205" spans="1:4">
      <c r="A205" s="101" t="s">
        <v>717</v>
      </c>
      <c r="B205" s="103" t="s">
        <v>718</v>
      </c>
      <c r="C205" s="103" t="s">
        <v>715</v>
      </c>
      <c r="D205" s="104" t="s">
        <v>130</v>
      </c>
    </row>
    <row r="206" spans="1:4">
      <c r="A206" s="101" t="s">
        <v>719</v>
      </c>
      <c r="B206" s="103" t="s">
        <v>720</v>
      </c>
      <c r="C206" s="103" t="s">
        <v>110</v>
      </c>
      <c r="D206" s="104" t="s">
        <v>721</v>
      </c>
    </row>
    <row r="207" spans="1:4">
      <c r="A207" s="101" t="s">
        <v>722</v>
      </c>
      <c r="B207" s="103" t="s">
        <v>723</v>
      </c>
      <c r="C207" s="103" t="s">
        <v>110</v>
      </c>
      <c r="D207" s="104" t="s">
        <v>724</v>
      </c>
    </row>
    <row r="208" spans="1:4">
      <c r="A208" s="101" t="s">
        <v>725</v>
      </c>
      <c r="B208" s="103" t="s">
        <v>726</v>
      </c>
      <c r="C208" s="103" t="s">
        <v>98</v>
      </c>
      <c r="D208" s="104" t="s">
        <v>727</v>
      </c>
    </row>
    <row r="209" spans="1:4" ht="25.5">
      <c r="A209" s="101" t="s">
        <v>728</v>
      </c>
      <c r="B209" s="103" t="s">
        <v>729</v>
      </c>
      <c r="C209" s="103" t="s">
        <v>106</v>
      </c>
      <c r="D209" s="104" t="s">
        <v>730</v>
      </c>
    </row>
    <row r="210" spans="1:4">
      <c r="A210" s="101" t="s">
        <v>731</v>
      </c>
      <c r="B210" s="103" t="s">
        <v>732</v>
      </c>
      <c r="C210" s="103" t="s">
        <v>733</v>
      </c>
      <c r="D210" s="104" t="s">
        <v>734</v>
      </c>
    </row>
    <row r="211" spans="1:4" ht="38.25">
      <c r="A211" s="101" t="s">
        <v>735</v>
      </c>
      <c r="B211" s="103" t="s">
        <v>736</v>
      </c>
      <c r="C211" s="103" t="s">
        <v>106</v>
      </c>
      <c r="D211" s="104" t="s">
        <v>737</v>
      </c>
    </row>
    <row r="212" spans="1:4" ht="38.25">
      <c r="A212" s="101" t="s">
        <v>738</v>
      </c>
      <c r="B212" s="103" t="s">
        <v>739</v>
      </c>
      <c r="C212" s="103" t="s">
        <v>110</v>
      </c>
      <c r="D212" s="104" t="s">
        <v>740</v>
      </c>
    </row>
    <row r="213" spans="1:4" ht="25.5">
      <c r="A213" s="101" t="s">
        <v>741</v>
      </c>
      <c r="B213" s="103" t="s">
        <v>742</v>
      </c>
      <c r="C213" s="103" t="s">
        <v>110</v>
      </c>
      <c r="D213" s="104" t="s">
        <v>743</v>
      </c>
    </row>
    <row r="214" spans="1:4" ht="25.5">
      <c r="A214" s="101" t="s">
        <v>744</v>
      </c>
      <c r="B214" s="103" t="s">
        <v>745</v>
      </c>
      <c r="C214" s="103" t="s">
        <v>110</v>
      </c>
      <c r="D214" s="104" t="s">
        <v>746</v>
      </c>
    </row>
    <row r="215" spans="1:4" ht="25.5">
      <c r="A215" s="101" t="s">
        <v>747</v>
      </c>
      <c r="B215" s="103" t="s">
        <v>748</v>
      </c>
      <c r="C215" s="103" t="s">
        <v>281</v>
      </c>
      <c r="D215" s="104" t="s">
        <v>749</v>
      </c>
    </row>
    <row r="216" spans="1:4">
      <c r="A216" s="101" t="s">
        <v>750</v>
      </c>
      <c r="B216" s="103" t="s">
        <v>751</v>
      </c>
      <c r="C216" s="103" t="s">
        <v>110</v>
      </c>
      <c r="D216" s="104" t="s">
        <v>752</v>
      </c>
    </row>
    <row r="217" spans="1:4" ht="25.5">
      <c r="A217" s="101" t="s">
        <v>753</v>
      </c>
      <c r="B217" s="103" t="s">
        <v>754</v>
      </c>
      <c r="C217" s="103" t="s">
        <v>123</v>
      </c>
      <c r="D217" s="104" t="s">
        <v>755</v>
      </c>
    </row>
    <row r="218" spans="1:4" ht="38.25">
      <c r="A218" s="101" t="s">
        <v>756</v>
      </c>
      <c r="B218" s="103" t="s">
        <v>757</v>
      </c>
      <c r="C218" s="103" t="s">
        <v>106</v>
      </c>
      <c r="D218" s="104" t="s">
        <v>758</v>
      </c>
    </row>
    <row r="219" spans="1:4" ht="25.5">
      <c r="A219" s="101" t="s">
        <v>759</v>
      </c>
      <c r="B219" s="103" t="s">
        <v>760</v>
      </c>
      <c r="C219" s="103" t="s">
        <v>123</v>
      </c>
      <c r="D219" s="104" t="s">
        <v>761</v>
      </c>
    </row>
    <row r="220" spans="1:4">
      <c r="A220" s="101" t="s">
        <v>762</v>
      </c>
      <c r="B220" s="103" t="s">
        <v>763</v>
      </c>
      <c r="C220" s="103" t="s">
        <v>373</v>
      </c>
      <c r="D220" s="104" t="s">
        <v>764</v>
      </c>
    </row>
    <row r="221" spans="1:4" ht="51">
      <c r="A221" s="101" t="s">
        <v>765</v>
      </c>
      <c r="B221" s="103" t="s">
        <v>766</v>
      </c>
      <c r="C221" s="103" t="s">
        <v>98</v>
      </c>
      <c r="D221" s="104" t="s">
        <v>767</v>
      </c>
    </row>
    <row r="222" spans="1:4" ht="51">
      <c r="A222" s="101" t="s">
        <v>768</v>
      </c>
      <c r="B222" s="103" t="s">
        <v>769</v>
      </c>
      <c r="C222" s="103" t="s">
        <v>98</v>
      </c>
      <c r="D222" s="104" t="s">
        <v>564</v>
      </c>
    </row>
    <row r="223" spans="1:4" ht="38.25">
      <c r="A223" s="101" t="s">
        <v>770</v>
      </c>
      <c r="B223" s="103" t="s">
        <v>771</v>
      </c>
      <c r="C223" s="103" t="s">
        <v>123</v>
      </c>
      <c r="D223" s="104" t="s">
        <v>772</v>
      </c>
    </row>
    <row r="224" spans="1:4" ht="38.25">
      <c r="A224" s="101" t="s">
        <v>773</v>
      </c>
      <c r="B224" s="103" t="s">
        <v>774</v>
      </c>
      <c r="C224" s="103" t="s">
        <v>775</v>
      </c>
      <c r="D224" s="104" t="s">
        <v>776</v>
      </c>
    </row>
    <row r="225" spans="1:4" ht="25.5">
      <c r="A225" s="101" t="s">
        <v>777</v>
      </c>
      <c r="B225" s="103" t="s">
        <v>778</v>
      </c>
      <c r="C225" s="103" t="s">
        <v>110</v>
      </c>
      <c r="D225" s="104" t="s">
        <v>779</v>
      </c>
    </row>
    <row r="226" spans="1:4" ht="51">
      <c r="A226" s="101" t="s">
        <v>780</v>
      </c>
      <c r="B226" s="103" t="s">
        <v>781</v>
      </c>
      <c r="C226" s="103" t="s">
        <v>617</v>
      </c>
      <c r="D226" s="104" t="s">
        <v>782</v>
      </c>
    </row>
    <row r="227" spans="1:4" ht="25.5">
      <c r="A227" s="101" t="s">
        <v>783</v>
      </c>
      <c r="B227" s="103" t="s">
        <v>784</v>
      </c>
      <c r="C227" s="103" t="s">
        <v>785</v>
      </c>
      <c r="D227" s="104" t="s">
        <v>786</v>
      </c>
    </row>
    <row r="228" spans="1:4">
      <c r="A228" s="101" t="s">
        <v>787</v>
      </c>
      <c r="B228" s="103" t="s">
        <v>788</v>
      </c>
      <c r="C228" s="103" t="s">
        <v>473</v>
      </c>
      <c r="D228" s="104" t="s">
        <v>789</v>
      </c>
    </row>
    <row r="229" spans="1:4">
      <c r="A229" s="101" t="s">
        <v>790</v>
      </c>
      <c r="B229" s="103" t="s">
        <v>791</v>
      </c>
      <c r="C229" s="103" t="s">
        <v>98</v>
      </c>
      <c r="D229" s="104" t="s">
        <v>792</v>
      </c>
    </row>
    <row r="230" spans="1:4">
      <c r="A230" s="101" t="s">
        <v>793</v>
      </c>
      <c r="B230" s="103" t="s">
        <v>794</v>
      </c>
      <c r="C230" s="103" t="s">
        <v>98</v>
      </c>
      <c r="D230" s="104" t="s">
        <v>795</v>
      </c>
    </row>
    <row r="231" spans="1:4" ht="13.5" thickBot="1">
      <c r="A231" s="105" t="s">
        <v>796</v>
      </c>
      <c r="B231" s="106" t="s">
        <v>797</v>
      </c>
      <c r="C231" s="106" t="s">
        <v>260</v>
      </c>
      <c r="D231" s="107" t="s">
        <v>275</v>
      </c>
    </row>
    <row r="232" spans="1:4" ht="13.5" thickTop="1"/>
  </sheetData>
  <sheetProtection password="F83F" sheet="1" objects="1" scenarios="1"/>
  <mergeCells count="4">
    <mergeCell ref="A1:D1"/>
    <mergeCell ref="A4:D4"/>
    <mergeCell ref="A5:D5"/>
    <mergeCell ref="A2:D2"/>
  </mergeCells>
  <printOptions horizontalCentered="1"/>
  <pageMargins left="0.7" right="0.7" top="0.75" bottom="0.75" header="0.3" footer="0.3"/>
  <pageSetup scale="92" orientation="landscape" r:id="rId1"/>
  <rowBreaks count="12" manualBreakCount="12">
    <brk id="19" max="16383" man="1"/>
    <brk id="38" max="16383" man="1"/>
    <brk id="57" max="16383" man="1"/>
    <brk id="75" max="16383" man="1"/>
    <brk id="93" max="16383" man="1"/>
    <brk id="110" max="16383" man="1"/>
    <brk id="128" max="16383" man="1"/>
    <brk id="144" max="16383" man="1"/>
    <brk id="162" max="16383" man="1"/>
    <brk id="180" max="16383" man="1"/>
    <brk id="195" max="16383" man="1"/>
    <brk id="216"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tabColor rgb="FF7030A0"/>
  </sheetPr>
  <dimension ref="A1:L50"/>
  <sheetViews>
    <sheetView zoomScaleNormal="100" workbookViewId="0">
      <selection activeCell="O8" sqref="O8"/>
    </sheetView>
  </sheetViews>
  <sheetFormatPr defaultColWidth="9" defaultRowHeight="12.75"/>
  <cols>
    <col min="1" max="1" width="21.33203125" style="71" customWidth="1"/>
    <col min="2" max="4" width="7.6640625" style="71" customWidth="1"/>
    <col min="5" max="6" width="8.83203125" style="71" customWidth="1"/>
    <col min="7" max="7" width="18.1640625" style="71" customWidth="1"/>
    <col min="8" max="8" width="15.6640625" style="71" customWidth="1"/>
    <col min="9" max="10" width="8.83203125" style="71" customWidth="1"/>
    <col min="11" max="11" width="18.1640625" style="71" customWidth="1"/>
    <col min="12" max="12" width="15.6640625" style="71" customWidth="1"/>
    <col min="13" max="16384" width="9" style="71"/>
  </cols>
  <sheetData>
    <row r="1" spans="1:12" s="73" customFormat="1" ht="26.25" customHeight="1" thickTop="1">
      <c r="A1" s="768" t="s">
        <v>6047</v>
      </c>
      <c r="B1" s="769"/>
      <c r="C1" s="769"/>
      <c r="D1" s="769"/>
      <c r="E1" s="769"/>
      <c r="F1" s="769"/>
      <c r="G1" s="769"/>
      <c r="H1" s="769"/>
      <c r="I1" s="769"/>
      <c r="J1" s="769"/>
      <c r="K1" s="769"/>
      <c r="L1" s="770"/>
    </row>
    <row r="2" spans="1:12" s="74" customFormat="1" ht="26.25" customHeight="1" thickBot="1">
      <c r="A2" s="771" t="s">
        <v>6191</v>
      </c>
      <c r="B2" s="772"/>
      <c r="C2" s="772"/>
      <c r="D2" s="772"/>
      <c r="E2" s="772"/>
      <c r="F2" s="772"/>
      <c r="G2" s="772"/>
      <c r="H2" s="772"/>
      <c r="I2" s="772"/>
      <c r="J2" s="772"/>
      <c r="K2" s="772"/>
      <c r="L2" s="773"/>
    </row>
    <row r="3" spans="1:12" ht="12.75" customHeight="1" thickTop="1" thickBot="1">
      <c r="A3" s="76"/>
      <c r="B3" s="76"/>
      <c r="C3" s="76"/>
      <c r="D3" s="76"/>
      <c r="E3" s="76"/>
      <c r="F3" s="76"/>
      <c r="G3" s="76"/>
      <c r="H3" s="76"/>
      <c r="I3" s="76"/>
      <c r="J3" s="76"/>
      <c r="K3" s="77"/>
      <c r="L3" s="77"/>
    </row>
    <row r="4" spans="1:12" ht="33" customHeight="1" thickTop="1" thickBot="1">
      <c r="A4" s="78" t="str">
        <f>'Cover Page'!A4</f>
        <v>Name of Project Site:</v>
      </c>
      <c r="B4" s="786"/>
      <c r="C4" s="787"/>
      <c r="D4" s="788"/>
      <c r="E4" s="78"/>
      <c r="F4" s="78"/>
      <c r="G4" s="78" t="str">
        <f>'Cover Page'!E4</f>
        <v>Date Assessed:</v>
      </c>
      <c r="H4" s="79"/>
      <c r="I4" s="80"/>
      <c r="J4" s="81"/>
      <c r="K4" s="80" t="str">
        <f>'Cover Page'!G4</f>
        <v>Elevation:</v>
      </c>
      <c r="L4" s="82"/>
    </row>
    <row r="5" spans="1:12" ht="33" customHeight="1" thickTop="1" thickBot="1">
      <c r="A5" s="78" t="str">
        <f>'Cover Page'!A5</f>
        <v>Data Collector:</v>
      </c>
      <c r="B5" s="786"/>
      <c r="C5" s="787"/>
      <c r="D5" s="788"/>
      <c r="E5" s="78"/>
      <c r="F5" s="78"/>
      <c r="G5" s="78" t="str">
        <f>'Cover Page'!E5</f>
        <v xml:space="preserve">Latitude* </v>
      </c>
      <c r="H5" s="83"/>
      <c r="I5" s="84"/>
      <c r="J5" s="85"/>
      <c r="K5" s="84" t="str">
        <f>'Cover Page'!G5</f>
        <v xml:space="preserve">Longitude* </v>
      </c>
      <c r="L5" s="86"/>
    </row>
    <row r="6" spans="1:12" ht="33" customHeight="1" thickTop="1" thickBot="1">
      <c r="A6" s="78" t="str">
        <f>'Cover Page'!A6</f>
        <v>Area of Project Site (acres):</v>
      </c>
      <c r="B6" s="786"/>
      <c r="C6" s="787"/>
      <c r="D6" s="788"/>
      <c r="E6" s="87"/>
      <c r="F6" s="88"/>
      <c r="G6" s="88"/>
      <c r="H6" s="488" t="s">
        <v>86</v>
      </c>
      <c r="I6" s="488"/>
      <c r="J6" s="488"/>
      <c r="K6" s="488"/>
      <c r="L6" s="488"/>
    </row>
    <row r="7" spans="1:12" ht="12.75" customHeight="1" thickTop="1" thickBot="1">
      <c r="A7" s="89"/>
      <c r="B7" s="89"/>
      <c r="C7" s="89"/>
      <c r="D7" s="90"/>
      <c r="E7" s="90"/>
      <c r="F7" s="90"/>
      <c r="G7" s="90"/>
      <c r="H7" s="91"/>
      <c r="I7" s="91"/>
      <c r="J7" s="91"/>
      <c r="K7" s="91"/>
      <c r="L7" s="77"/>
    </row>
    <row r="8" spans="1:12" ht="51" customHeight="1" thickTop="1" thickBot="1">
      <c r="A8" s="774" t="str">
        <f>'Cover Page'!A8:H8</f>
        <v>External Data:  List below the persons, agencies, or documents that provided location information on rare wildlife species, rare plants, and/or the boundaries of designated conservation priority areas.  Also, note the recentness of the information (if known).</v>
      </c>
      <c r="B8" s="775"/>
      <c r="C8" s="775"/>
      <c r="D8" s="775"/>
      <c r="E8" s="775"/>
      <c r="F8" s="775"/>
      <c r="G8" s="775"/>
      <c r="H8" s="775"/>
      <c r="I8" s="775"/>
      <c r="J8" s="775"/>
      <c r="K8" s="775"/>
      <c r="L8" s="776"/>
    </row>
    <row r="9" spans="1:12" ht="12.75" customHeight="1">
      <c r="A9" s="777"/>
      <c r="B9" s="778"/>
      <c r="C9" s="778"/>
      <c r="D9" s="778"/>
      <c r="E9" s="778"/>
      <c r="F9" s="778"/>
      <c r="G9" s="778"/>
      <c r="H9" s="778"/>
      <c r="I9" s="778"/>
      <c r="J9" s="778"/>
      <c r="K9" s="778"/>
      <c r="L9" s="779"/>
    </row>
    <row r="10" spans="1:12" ht="12.75" customHeight="1">
      <c r="A10" s="780"/>
      <c r="B10" s="781"/>
      <c r="C10" s="781"/>
      <c r="D10" s="781"/>
      <c r="E10" s="781"/>
      <c r="F10" s="781"/>
      <c r="G10" s="781"/>
      <c r="H10" s="781"/>
      <c r="I10" s="781"/>
      <c r="J10" s="781"/>
      <c r="K10" s="781"/>
      <c r="L10" s="782"/>
    </row>
    <row r="11" spans="1:12" ht="12.75" customHeight="1">
      <c r="A11" s="780"/>
      <c r="B11" s="781"/>
      <c r="C11" s="781"/>
      <c r="D11" s="781"/>
      <c r="E11" s="781"/>
      <c r="F11" s="781"/>
      <c r="G11" s="781"/>
      <c r="H11" s="781"/>
      <c r="I11" s="781"/>
      <c r="J11" s="781"/>
      <c r="K11" s="781"/>
      <c r="L11" s="782"/>
    </row>
    <row r="12" spans="1:12" ht="12.75" customHeight="1">
      <c r="A12" s="780"/>
      <c r="B12" s="781"/>
      <c r="C12" s="781"/>
      <c r="D12" s="781"/>
      <c r="E12" s="781"/>
      <c r="F12" s="781"/>
      <c r="G12" s="781"/>
      <c r="H12" s="781"/>
      <c r="I12" s="781"/>
      <c r="J12" s="781"/>
      <c r="K12" s="781"/>
      <c r="L12" s="782"/>
    </row>
    <row r="13" spans="1:12" ht="12.75" customHeight="1">
      <c r="A13" s="780"/>
      <c r="B13" s="781"/>
      <c r="C13" s="781"/>
      <c r="D13" s="781"/>
      <c r="E13" s="781"/>
      <c r="F13" s="781"/>
      <c r="G13" s="781"/>
      <c r="H13" s="781"/>
      <c r="I13" s="781"/>
      <c r="J13" s="781"/>
      <c r="K13" s="781"/>
      <c r="L13" s="782"/>
    </row>
    <row r="14" spans="1:12" ht="12.75" customHeight="1" thickBot="1">
      <c r="A14" s="783"/>
      <c r="B14" s="784"/>
      <c r="C14" s="784"/>
      <c r="D14" s="784"/>
      <c r="E14" s="784"/>
      <c r="F14" s="784"/>
      <c r="G14" s="784"/>
      <c r="H14" s="784"/>
      <c r="I14" s="784"/>
      <c r="J14" s="784"/>
      <c r="K14" s="784"/>
      <c r="L14" s="785"/>
    </row>
    <row r="15" spans="1:12" ht="12.75" customHeight="1" thickTop="1" thickBot="1">
      <c r="A15" s="249"/>
      <c r="B15" s="92"/>
      <c r="C15" s="92"/>
      <c r="D15" s="90"/>
      <c r="E15" s="93"/>
      <c r="F15" s="93"/>
      <c r="G15" s="93"/>
      <c r="H15" s="94"/>
      <c r="I15" s="93"/>
      <c r="J15" s="93"/>
      <c r="K15" s="93"/>
      <c r="L15" s="77"/>
    </row>
    <row r="16" spans="1:12" ht="64.5" customHeight="1" thickTop="1" thickBot="1">
      <c r="A16" s="774" t="str">
        <f>'Cover Page'!A16:H16</f>
        <v>Project Site History:  Based on conversation with land owner/manager and other information, describe below the years and extent (% of project site) of past and present management actions (e.g., vegetation control), natural disturbances (e.g., major floods), and human-associated disturbances (e.g., timber harvest, grazing regimes).  If possible, sketch a map showing where specific types of management have occurred.</v>
      </c>
      <c r="B16" s="775"/>
      <c r="C16" s="775"/>
      <c r="D16" s="775"/>
      <c r="E16" s="775"/>
      <c r="F16" s="775"/>
      <c r="G16" s="775"/>
      <c r="H16" s="775"/>
      <c r="I16" s="775"/>
      <c r="J16" s="775"/>
      <c r="K16" s="775"/>
      <c r="L16" s="776"/>
    </row>
    <row r="17" spans="1:12" ht="12.75" customHeight="1">
      <c r="A17" s="777"/>
      <c r="B17" s="778"/>
      <c r="C17" s="778"/>
      <c r="D17" s="778"/>
      <c r="E17" s="778"/>
      <c r="F17" s="778"/>
      <c r="G17" s="778"/>
      <c r="H17" s="778"/>
      <c r="I17" s="778"/>
      <c r="J17" s="778"/>
      <c r="K17" s="778"/>
      <c r="L17" s="779"/>
    </row>
    <row r="18" spans="1:12" ht="12.75" customHeight="1">
      <c r="A18" s="780"/>
      <c r="B18" s="781"/>
      <c r="C18" s="781"/>
      <c r="D18" s="781"/>
      <c r="E18" s="781"/>
      <c r="F18" s="781"/>
      <c r="G18" s="781"/>
      <c r="H18" s="781"/>
      <c r="I18" s="781"/>
      <c r="J18" s="781"/>
      <c r="K18" s="781"/>
      <c r="L18" s="782"/>
    </row>
    <row r="19" spans="1:12" ht="12.75" customHeight="1">
      <c r="A19" s="780"/>
      <c r="B19" s="781"/>
      <c r="C19" s="781"/>
      <c r="D19" s="781"/>
      <c r="E19" s="781"/>
      <c r="F19" s="781"/>
      <c r="G19" s="781"/>
      <c r="H19" s="781"/>
      <c r="I19" s="781"/>
      <c r="J19" s="781"/>
      <c r="K19" s="781"/>
      <c r="L19" s="782"/>
    </row>
    <row r="20" spans="1:12" ht="12.75" customHeight="1">
      <c r="A20" s="780"/>
      <c r="B20" s="781"/>
      <c r="C20" s="781"/>
      <c r="D20" s="781"/>
      <c r="E20" s="781"/>
      <c r="F20" s="781"/>
      <c r="G20" s="781"/>
      <c r="H20" s="781"/>
      <c r="I20" s="781"/>
      <c r="J20" s="781"/>
      <c r="K20" s="781"/>
      <c r="L20" s="782"/>
    </row>
    <row r="21" spans="1:12" ht="12.75" customHeight="1">
      <c r="A21" s="780"/>
      <c r="B21" s="781"/>
      <c r="C21" s="781"/>
      <c r="D21" s="781"/>
      <c r="E21" s="781"/>
      <c r="F21" s="781"/>
      <c r="G21" s="781"/>
      <c r="H21" s="781"/>
      <c r="I21" s="781"/>
      <c r="J21" s="781"/>
      <c r="K21" s="781"/>
      <c r="L21" s="782"/>
    </row>
    <row r="22" spans="1:12" ht="12.75" customHeight="1">
      <c r="A22" s="780"/>
      <c r="B22" s="781"/>
      <c r="C22" s="781"/>
      <c r="D22" s="781"/>
      <c r="E22" s="781"/>
      <c r="F22" s="781"/>
      <c r="G22" s="781"/>
      <c r="H22" s="781"/>
      <c r="I22" s="781"/>
      <c r="J22" s="781"/>
      <c r="K22" s="781"/>
      <c r="L22" s="782"/>
    </row>
    <row r="23" spans="1:12" ht="12.75" customHeight="1">
      <c r="A23" s="780"/>
      <c r="B23" s="781"/>
      <c r="C23" s="781"/>
      <c r="D23" s="781"/>
      <c r="E23" s="781"/>
      <c r="F23" s="781"/>
      <c r="G23" s="781"/>
      <c r="H23" s="781"/>
      <c r="I23" s="781"/>
      <c r="J23" s="781"/>
      <c r="K23" s="781"/>
      <c r="L23" s="782"/>
    </row>
    <row r="24" spans="1:12" ht="12.75" customHeight="1">
      <c r="A24" s="780"/>
      <c r="B24" s="781"/>
      <c r="C24" s="781"/>
      <c r="D24" s="781"/>
      <c r="E24" s="781"/>
      <c r="F24" s="781"/>
      <c r="G24" s="781"/>
      <c r="H24" s="781"/>
      <c r="I24" s="781"/>
      <c r="J24" s="781"/>
      <c r="K24" s="781"/>
      <c r="L24" s="782"/>
    </row>
    <row r="25" spans="1:12" ht="12.75" customHeight="1">
      <c r="A25" s="780"/>
      <c r="B25" s="781"/>
      <c r="C25" s="781"/>
      <c r="D25" s="781"/>
      <c r="E25" s="781"/>
      <c r="F25" s="781"/>
      <c r="G25" s="781"/>
      <c r="H25" s="781"/>
      <c r="I25" s="781"/>
      <c r="J25" s="781"/>
      <c r="K25" s="781"/>
      <c r="L25" s="782"/>
    </row>
    <row r="26" spans="1:12" ht="12.75" customHeight="1">
      <c r="A26" s="780"/>
      <c r="B26" s="781"/>
      <c r="C26" s="781"/>
      <c r="D26" s="781"/>
      <c r="E26" s="781"/>
      <c r="F26" s="781"/>
      <c r="G26" s="781"/>
      <c r="H26" s="781"/>
      <c r="I26" s="781"/>
      <c r="J26" s="781"/>
      <c r="K26" s="781"/>
      <c r="L26" s="782"/>
    </row>
    <row r="27" spans="1:12" ht="12.75" customHeight="1">
      <c r="A27" s="780"/>
      <c r="B27" s="781"/>
      <c r="C27" s="781"/>
      <c r="D27" s="781"/>
      <c r="E27" s="781"/>
      <c r="F27" s="781"/>
      <c r="G27" s="781"/>
      <c r="H27" s="781"/>
      <c r="I27" s="781"/>
      <c r="J27" s="781"/>
      <c r="K27" s="781"/>
      <c r="L27" s="782"/>
    </row>
    <row r="28" spans="1:12" ht="12.75" customHeight="1">
      <c r="A28" s="780"/>
      <c r="B28" s="781"/>
      <c r="C28" s="781"/>
      <c r="D28" s="781"/>
      <c r="E28" s="781"/>
      <c r="F28" s="781"/>
      <c r="G28" s="781"/>
      <c r="H28" s="781"/>
      <c r="I28" s="781"/>
      <c r="J28" s="781"/>
      <c r="K28" s="781"/>
      <c r="L28" s="782"/>
    </row>
    <row r="29" spans="1:12" ht="12.75" customHeight="1">
      <c r="A29" s="780"/>
      <c r="B29" s="781"/>
      <c r="C29" s="781"/>
      <c r="D29" s="781"/>
      <c r="E29" s="781"/>
      <c r="F29" s="781"/>
      <c r="G29" s="781"/>
      <c r="H29" s="781"/>
      <c r="I29" s="781"/>
      <c r="J29" s="781"/>
      <c r="K29" s="781"/>
      <c r="L29" s="782"/>
    </row>
    <row r="30" spans="1:12" ht="12.75" customHeight="1">
      <c r="A30" s="780"/>
      <c r="B30" s="781"/>
      <c r="C30" s="781"/>
      <c r="D30" s="781"/>
      <c r="E30" s="781"/>
      <c r="F30" s="781"/>
      <c r="G30" s="781"/>
      <c r="H30" s="781"/>
      <c r="I30" s="781"/>
      <c r="J30" s="781"/>
      <c r="K30" s="781"/>
      <c r="L30" s="782"/>
    </row>
    <row r="31" spans="1:12" ht="12.75" customHeight="1" thickBot="1">
      <c r="A31" s="783"/>
      <c r="B31" s="784"/>
      <c r="C31" s="784"/>
      <c r="D31" s="784"/>
      <c r="E31" s="784"/>
      <c r="F31" s="784"/>
      <c r="G31" s="784"/>
      <c r="H31" s="784"/>
      <c r="I31" s="784"/>
      <c r="J31" s="784"/>
      <c r="K31" s="784"/>
      <c r="L31" s="785"/>
    </row>
    <row r="32" spans="1:12" ht="13.5" thickTop="1">
      <c r="A32" s="4"/>
      <c r="B32" s="4"/>
      <c r="C32" s="4"/>
      <c r="D32" s="4"/>
      <c r="E32" s="4"/>
      <c r="F32" s="4"/>
      <c r="G32" s="4"/>
      <c r="H32" s="4"/>
      <c r="I32" s="4"/>
      <c r="J32" s="4"/>
      <c r="K32" s="4"/>
    </row>
    <row r="33" spans="1:11">
      <c r="A33" s="4"/>
      <c r="B33" s="4"/>
      <c r="C33" s="4"/>
      <c r="D33" s="4"/>
      <c r="E33" s="4"/>
      <c r="F33" s="4"/>
      <c r="G33" s="4"/>
      <c r="H33" s="4"/>
      <c r="I33" s="4"/>
      <c r="J33" s="4"/>
      <c r="K33" s="4"/>
    </row>
    <row r="34" spans="1:11">
      <c r="A34" s="4"/>
      <c r="B34" s="4"/>
      <c r="C34" s="4"/>
      <c r="D34" s="4"/>
      <c r="E34" s="4"/>
      <c r="F34" s="4"/>
      <c r="G34" s="4"/>
      <c r="H34" s="4"/>
      <c r="I34" s="4"/>
      <c r="J34" s="4"/>
      <c r="K34" s="4"/>
    </row>
    <row r="35" spans="1:11">
      <c r="A35" s="4"/>
      <c r="B35" s="4"/>
      <c r="C35" s="4"/>
      <c r="D35" s="4"/>
      <c r="E35" s="4"/>
      <c r="F35" s="4"/>
      <c r="G35" s="4"/>
      <c r="H35" s="4"/>
      <c r="I35" s="4"/>
      <c r="J35" s="4"/>
      <c r="K35" s="4"/>
    </row>
    <row r="36" spans="1:11">
      <c r="A36" s="4"/>
      <c r="B36" s="4"/>
      <c r="C36" s="4"/>
      <c r="D36" s="4"/>
      <c r="E36" s="4"/>
      <c r="F36" s="4"/>
      <c r="G36" s="4"/>
      <c r="H36" s="4"/>
      <c r="I36" s="4"/>
      <c r="J36" s="4"/>
      <c r="K36" s="4"/>
    </row>
    <row r="37" spans="1:11">
      <c r="A37" s="4"/>
      <c r="B37" s="4"/>
      <c r="C37" s="4"/>
      <c r="D37" s="4"/>
      <c r="E37" s="4" t="s">
        <v>5991</v>
      </c>
      <c r="F37" s="4"/>
      <c r="G37" s="4"/>
      <c r="H37" s="4"/>
      <c r="I37" s="4"/>
      <c r="J37" s="4"/>
      <c r="K37" s="4"/>
    </row>
    <row r="38" spans="1:11">
      <c r="A38" s="4"/>
      <c r="B38" s="4"/>
      <c r="C38" s="4"/>
      <c r="D38" s="4"/>
      <c r="E38" s="4"/>
      <c r="F38" s="4"/>
      <c r="G38" s="4"/>
      <c r="H38" s="4"/>
      <c r="I38" s="4"/>
      <c r="J38" s="4"/>
      <c r="K38" s="4"/>
    </row>
    <row r="39" spans="1:11" ht="15">
      <c r="A39" s="33"/>
      <c r="B39" s="33"/>
      <c r="C39" s="33"/>
      <c r="D39" s="33"/>
      <c r="E39" s="33"/>
      <c r="F39" s="33"/>
      <c r="G39" s="33"/>
      <c r="H39" s="33"/>
      <c r="I39" s="33"/>
      <c r="J39" s="33"/>
      <c r="K39" s="33"/>
    </row>
    <row r="40" spans="1:11">
      <c r="A40" s="4"/>
      <c r="B40" s="4"/>
      <c r="C40" s="4"/>
      <c r="D40" s="4"/>
      <c r="E40" s="4"/>
      <c r="F40" s="4"/>
      <c r="G40" s="4"/>
      <c r="H40" s="4"/>
      <c r="I40" s="4"/>
      <c r="J40" s="4"/>
      <c r="K40" s="4"/>
    </row>
    <row r="41" spans="1:11">
      <c r="A41" s="4"/>
      <c r="B41" s="4"/>
      <c r="C41" s="4"/>
      <c r="D41" s="4"/>
      <c r="E41" s="4"/>
      <c r="F41" s="4"/>
      <c r="G41" s="4"/>
      <c r="H41" s="4"/>
      <c r="I41" s="4"/>
      <c r="J41" s="4"/>
      <c r="K41" s="4"/>
    </row>
    <row r="42" spans="1:11">
      <c r="A42" s="4"/>
      <c r="B42" s="4"/>
      <c r="C42" s="4"/>
      <c r="D42" s="4"/>
      <c r="E42" s="4"/>
      <c r="F42" s="4"/>
      <c r="G42" s="4"/>
      <c r="H42" s="4"/>
      <c r="I42" s="4"/>
      <c r="J42" s="4"/>
      <c r="K42" s="4"/>
    </row>
    <row r="43" spans="1:11">
      <c r="A43" s="4"/>
      <c r="B43" s="4"/>
      <c r="C43" s="4"/>
      <c r="D43" s="4"/>
      <c r="E43" s="4"/>
      <c r="F43" s="4"/>
      <c r="G43" s="4"/>
      <c r="H43" s="4"/>
      <c r="I43" s="4"/>
      <c r="J43" s="4"/>
      <c r="K43" s="4"/>
    </row>
    <row r="44" spans="1:11">
      <c r="A44" s="4"/>
      <c r="B44" s="4"/>
      <c r="C44" s="4"/>
      <c r="D44" s="4"/>
      <c r="E44" s="4"/>
      <c r="F44" s="4"/>
      <c r="G44" s="4"/>
      <c r="H44" s="4"/>
      <c r="I44" s="4"/>
      <c r="J44" s="4"/>
      <c r="K44" s="4"/>
    </row>
    <row r="45" spans="1:11">
      <c r="A45" s="4"/>
      <c r="B45" s="4"/>
      <c r="C45" s="4"/>
      <c r="D45" s="4"/>
      <c r="E45" s="4"/>
      <c r="F45" s="4"/>
      <c r="G45" s="4"/>
      <c r="H45" s="4"/>
      <c r="I45" s="4"/>
      <c r="J45" s="4"/>
      <c r="K45" s="4"/>
    </row>
    <row r="46" spans="1:11">
      <c r="A46" s="4"/>
      <c r="B46" s="4"/>
      <c r="C46" s="4"/>
      <c r="D46" s="4"/>
      <c r="E46" s="4"/>
      <c r="F46" s="4"/>
      <c r="G46" s="4"/>
      <c r="H46" s="4"/>
      <c r="I46" s="4"/>
      <c r="J46" s="4"/>
      <c r="K46" s="4"/>
    </row>
    <row r="47" spans="1:11">
      <c r="A47" s="4"/>
      <c r="B47" s="4"/>
      <c r="C47" s="4"/>
      <c r="D47" s="4"/>
      <c r="E47" s="4"/>
      <c r="F47" s="4"/>
      <c r="G47" s="4"/>
      <c r="H47" s="4"/>
      <c r="I47" s="4"/>
      <c r="J47" s="4"/>
      <c r="K47" s="4"/>
    </row>
    <row r="48" spans="1:11">
      <c r="A48" s="4"/>
      <c r="B48" s="4"/>
      <c r="C48" s="4"/>
      <c r="D48" s="4"/>
      <c r="E48" s="4"/>
      <c r="F48" s="4"/>
      <c r="G48" s="4"/>
      <c r="H48" s="4"/>
      <c r="I48" s="4"/>
      <c r="J48" s="4"/>
      <c r="K48" s="4"/>
    </row>
    <row r="49" spans="1:11">
      <c r="A49" s="4"/>
      <c r="B49" s="4"/>
      <c r="C49" s="4"/>
      <c r="D49" s="4"/>
      <c r="E49" s="4"/>
      <c r="F49" s="4"/>
      <c r="G49" s="4"/>
      <c r="H49" s="4"/>
      <c r="I49" s="4"/>
      <c r="J49" s="4"/>
      <c r="K49" s="4"/>
    </row>
    <row r="50" spans="1:11">
      <c r="K50" s="75"/>
    </row>
  </sheetData>
  <sheetProtection password="F83F" sheet="1" objects="1" scenarios="1"/>
  <mergeCells count="10">
    <mergeCell ref="A17:L31"/>
    <mergeCell ref="A9:L14"/>
    <mergeCell ref="B4:D4"/>
    <mergeCell ref="B5:D5"/>
    <mergeCell ref="B6:D6"/>
    <mergeCell ref="A1:L1"/>
    <mergeCell ref="A2:L2"/>
    <mergeCell ref="A8:L8"/>
    <mergeCell ref="A16:L16"/>
    <mergeCell ref="H6:L6"/>
  </mergeCells>
  <printOptions horizontalCentered="1"/>
  <pageMargins left="0.7" right="0.7" top="0.75" bottom="0.75" header="0.3" footer="0.3"/>
  <pageSetup scale="87" orientation="landscape" r:id="rId1"/>
  <headerFooter>
    <oddFooter>&amp;L&amp;A&amp;C&amp;D&amp;R&amp;P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54</vt:i4>
      </vt:variant>
    </vt:vector>
  </HeadingPairs>
  <TitlesOfParts>
    <vt:vector size="65" baseType="lpstr">
      <vt:lpstr>Cover Page</vt:lpstr>
      <vt:lpstr>Calculator</vt:lpstr>
      <vt:lpstr>Structures</vt:lpstr>
      <vt:lpstr>RareVertebrates (for Q #5)</vt:lpstr>
      <vt:lpstr>RarePlants (for Q #6)</vt:lpstr>
      <vt:lpstr>PatchDist (for Q #12)</vt:lpstr>
      <vt:lpstr>Floodmarks (for Q #24-26)</vt:lpstr>
      <vt:lpstr>Invasives (for Q #29-30)</vt:lpstr>
      <vt:lpstr>Cover Page Form</vt:lpstr>
      <vt:lpstr>Project Site Visit Form</vt:lpstr>
      <vt:lpstr>Structures Form</vt:lpstr>
      <vt:lpstr>AgType</vt:lpstr>
      <vt:lpstr>AltLUtype</vt:lpstr>
      <vt:lpstr>AltUseType</vt:lpstr>
      <vt:lpstr>BankAlt</vt:lpstr>
      <vt:lpstr>BuffWidth</vt:lpstr>
      <vt:lpstr>Compac</vt:lpstr>
      <vt:lpstr>Conflu</vt:lpstr>
      <vt:lpstr>Dam</vt:lpstr>
      <vt:lpstr>Ditch</vt:lpstr>
      <vt:lpstr>Dur2yr</vt:lpstr>
      <vt:lpstr>dura2y</vt:lpstr>
      <vt:lpstr>Encirc</vt:lpstr>
      <vt:lpstr>ESH</vt:lpstr>
      <vt:lpstr>Excav</vt:lpstr>
      <vt:lpstr>Flooded100yr</vt:lpstr>
      <vt:lpstr>Flooded10yr</vt:lpstr>
      <vt:lpstr>ForestDist</vt:lpstr>
      <vt:lpstr>Grazed</vt:lpstr>
      <vt:lpstr>HNonInvas</vt:lpstr>
      <vt:lpstr>Hydro</vt:lpstr>
      <vt:lpstr>Incised</vt:lpstr>
      <vt:lpstr>Levee</vt:lpstr>
      <vt:lpstr>Lscape</vt:lpstr>
      <vt:lpstr>Nat2mi</vt:lpstr>
      <vt:lpstr>NatOnsite</vt:lpstr>
      <vt:lpstr>PatchDist</vt:lpstr>
      <vt:lpstr>percentages</vt:lpstr>
      <vt:lpstr>Calculator!Print_Area</vt:lpstr>
      <vt:lpstr>'Cover Page'!Print_Area</vt:lpstr>
      <vt:lpstr>'Cover Page Form'!Print_Area</vt:lpstr>
      <vt:lpstr>'Floodmarks (for Q #24-26)'!Print_Area</vt:lpstr>
      <vt:lpstr>'PatchDist (for Q #12)'!Print_Area</vt:lpstr>
      <vt:lpstr>'Project Site Visit Form'!Print_Area</vt:lpstr>
      <vt:lpstr>Structures!Print_Area</vt:lpstr>
      <vt:lpstr>'Structures Form'!Print_Area</vt:lpstr>
      <vt:lpstr>'Invasives (for Q #29-30)'!Print_Titles</vt:lpstr>
      <vt:lpstr>'Project Site Visit Form'!Print_Titles</vt:lpstr>
      <vt:lpstr>'RarePlants (for Q #6)'!Print_Titles</vt:lpstr>
      <vt:lpstr>'RareVertebrates (for Q #5)'!Print_Titles</vt:lpstr>
      <vt:lpstr>PrioCons</vt:lpstr>
      <vt:lpstr>PrioWQ</vt:lpstr>
      <vt:lpstr>'Project Site Visit Form'!RareAnim</vt:lpstr>
      <vt:lpstr>RareAnim</vt:lpstr>
      <vt:lpstr>RarePlant</vt:lpstr>
      <vt:lpstr>rareplantrareanim</vt:lpstr>
      <vt:lpstr>Risk</vt:lpstr>
      <vt:lpstr>Shrubs</vt:lpstr>
      <vt:lpstr>SNonInvas</vt:lpstr>
      <vt:lpstr>Spp</vt:lpstr>
      <vt:lpstr>Struc</vt:lpstr>
      <vt:lpstr>StrucDiv</vt:lpstr>
      <vt:lpstr>Trees</vt:lpstr>
      <vt:lpstr>VNonInvas</vt:lpstr>
      <vt:lpstr>yesno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Adamus</dc:creator>
  <cp:lastModifiedBy>Kassandra Kelly</cp:lastModifiedBy>
  <cp:lastPrinted>2012-04-06T00:23:08Z</cp:lastPrinted>
  <dcterms:created xsi:type="dcterms:W3CDTF">2010-11-06T17:53:25Z</dcterms:created>
  <dcterms:modified xsi:type="dcterms:W3CDTF">2012-09-13T17:10:10Z</dcterms:modified>
</cp:coreProperties>
</file>