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lemoore/Documents/Dissertation/Formatted Dissertation/Supplemental Files/"/>
    </mc:Choice>
  </mc:AlternateContent>
  <xr:revisionPtr revIDLastSave="0" documentId="13_ncr:1_{A6DBF630-91EB-DA4B-AF40-E80B562587CE}" xr6:coauthVersionLast="34" xr6:coauthVersionMax="34" xr10:uidLastSave="{00000000-0000-0000-0000-000000000000}"/>
  <bookViews>
    <workbookView xWindow="0" yWindow="460" windowWidth="28800" windowHeight="16240" xr2:uid="{FDD5E4F1-98E5-4A47-8B3B-420666435AB4}"/>
  </bookViews>
  <sheets>
    <sheet name="Mass Balance Calculation" sheetId="3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3" l="1"/>
  <c r="H17" i="3"/>
  <c r="J17" i="3"/>
  <c r="K17" i="3"/>
  <c r="I16" i="3"/>
  <c r="H16" i="3"/>
  <c r="I15" i="3"/>
  <c r="H15" i="3"/>
  <c r="I14" i="3"/>
  <c r="K14" i="3"/>
  <c r="H14" i="3"/>
  <c r="J14" i="3"/>
  <c r="I13" i="3"/>
  <c r="K13" i="3"/>
  <c r="H13" i="3"/>
  <c r="J13" i="3"/>
  <c r="I12" i="3"/>
  <c r="K12" i="3"/>
  <c r="H12" i="3"/>
  <c r="I11" i="3"/>
  <c r="K11" i="3"/>
  <c r="H11" i="3"/>
  <c r="E7" i="3"/>
  <c r="D7" i="3"/>
  <c r="C7" i="3"/>
  <c r="I6" i="3"/>
  <c r="H6" i="3"/>
  <c r="M6" i="3"/>
  <c r="I5" i="3"/>
  <c r="H5" i="3"/>
  <c r="M5" i="3"/>
  <c r="I4" i="3"/>
  <c r="H4" i="3"/>
  <c r="J4" i="3"/>
  <c r="J12" i="3"/>
  <c r="K6" i="3"/>
  <c r="K4" i="3"/>
  <c r="K5" i="3"/>
  <c r="J15" i="3"/>
  <c r="J6" i="3"/>
  <c r="J16" i="3"/>
  <c r="K16" i="3"/>
  <c r="M4" i="3"/>
  <c r="H7" i="3"/>
  <c r="J5" i="3"/>
  <c r="J7" i="3"/>
  <c r="I7" i="3"/>
  <c r="J11" i="3"/>
  <c r="K15" i="3"/>
  <c r="K7" i="3"/>
  <c r="K18" i="3"/>
  <c r="J18" i="3"/>
  <c r="M7" i="3"/>
  <c r="M11" i="3"/>
  <c r="P11" i="3"/>
  <c r="Q11" i="3"/>
  <c r="R11" i="3"/>
  <c r="S11" i="3"/>
  <c r="M12" i="3"/>
  <c r="P12" i="3"/>
  <c r="Q12" i="3"/>
  <c r="R12" i="3"/>
  <c r="S12" i="3"/>
  <c r="M13" i="3"/>
  <c r="P13" i="3"/>
  <c r="Q13" i="3"/>
  <c r="R13" i="3"/>
  <c r="S13" i="3"/>
  <c r="M14" i="3"/>
  <c r="P14" i="3"/>
  <c r="Q14" i="3"/>
  <c r="R14" i="3"/>
  <c r="S14" i="3"/>
  <c r="M15" i="3"/>
  <c r="S15" i="3"/>
  <c r="M16" i="3"/>
  <c r="Q16" i="3"/>
  <c r="R16" i="3"/>
  <c r="S16" i="3"/>
  <c r="M17" i="3"/>
  <c r="Q17" i="3"/>
  <c r="R17" i="3"/>
  <c r="S17" i="3"/>
  <c r="S18" i="3"/>
</calcChain>
</file>

<file path=xl/sharedStrings.xml><?xml version="1.0" encoding="utf-8"?>
<sst xmlns="http://schemas.openxmlformats.org/spreadsheetml/2006/main" count="78" uniqueCount="57">
  <si>
    <t>Total Flows in Package</t>
  </si>
  <si>
    <t>Low MgO Eruptions (# flows)</t>
  </si>
  <si>
    <t>% FC to Low MgO (avg for flows)</t>
  </si>
  <si>
    <t>JS07-01 to MF9464</t>
  </si>
  <si>
    <t>Expected I:E (6:1)</t>
  </si>
  <si>
    <t>MF9465 to MF9470</t>
  </si>
  <si>
    <t>2 to 3</t>
  </si>
  <si>
    <t>4 to 15</t>
  </si>
  <si>
    <t>Flow Package (flow # from base)</t>
  </si>
  <si>
    <t>16 to 18</t>
  </si>
  <si>
    <t>NMSB34 to NMSB35</t>
  </si>
  <si>
    <t>Totals</t>
  </si>
  <si>
    <t>19 to 25</t>
  </si>
  <si>
    <t>NMSB11 to NMSB51</t>
  </si>
  <si>
    <t>26 to 28</t>
  </si>
  <si>
    <t>NMSB15 to NMSB17</t>
  </si>
  <si>
    <t>29 to 44</t>
  </si>
  <si>
    <t>NMSB18 to JS12</t>
  </si>
  <si>
    <t>JS13 to JS18</t>
  </si>
  <si>
    <t>45 to 51 (skip 50)</t>
  </si>
  <si>
    <t>50 to 56 (skip 51)</t>
  </si>
  <si>
    <t>NMSB24 to JS21</t>
  </si>
  <si>
    <t>57 to 62</t>
  </si>
  <si>
    <t>JS22 to JS26</t>
  </si>
  <si>
    <t>63 to 66</t>
  </si>
  <si>
    <t>JS27 to JS30</t>
  </si>
  <si>
    <t>High MgO Eruptions (# flows)</t>
  </si>
  <si>
    <t>Recharge Event</t>
  </si>
  <si>
    <t>Liquid Remaining After High MgO Eruptions</t>
  </si>
  <si>
    <t>Liquid Remaining After Low MgO Eruptions</t>
  </si>
  <si>
    <t>R4</t>
  </si>
  <si>
    <t>R1</t>
  </si>
  <si>
    <t>R2</t>
  </si>
  <si>
    <t>R3</t>
  </si>
  <si>
    <t>7:1</t>
  </si>
  <si>
    <t>-</t>
  </si>
  <si>
    <t>R4 (cont.)</t>
  </si>
  <si>
    <t>Calculated I:E</t>
  </si>
  <si>
    <t>n/a - FC only</t>
  </si>
  <si>
    <t>No Scaling Next Steps</t>
  </si>
  <si>
    <t>26:1</t>
  </si>
  <si>
    <t>75:1</t>
  </si>
  <si>
    <t>148:1</t>
  </si>
  <si>
    <t>221:1</t>
  </si>
  <si>
    <t>Sample Numbers of Flows in Package</t>
  </si>
  <si>
    <t>% Liquid Remaining Low MgO (erupted portion)</t>
  </si>
  <si>
    <t>Recharge % (decimal) of Resident Magma</t>
  </si>
  <si>
    <t>Mass Balance of Potential Intrusive and Extrusive Volumes for the Lower B Steens Basalt</t>
  </si>
  <si>
    <r>
      <t>High MgO Eruption Volume (km</t>
    </r>
    <r>
      <rPr>
        <b/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>)</t>
    </r>
  </si>
  <si>
    <r>
      <t>Low MgO Eruption Volume (km</t>
    </r>
    <r>
      <rPr>
        <b/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>)</t>
    </r>
  </si>
  <si>
    <r>
      <t>Total Eruption Volume (km</t>
    </r>
    <r>
      <rPr>
        <b/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>)</t>
    </r>
  </si>
  <si>
    <r>
      <t>Cumulates Produced (km</t>
    </r>
    <r>
      <rPr>
        <b/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>)</t>
    </r>
  </si>
  <si>
    <r>
      <t>Total Scaled Intrusive Liquid Expected from Eruptions (from I:E) km</t>
    </r>
    <r>
      <rPr>
        <b/>
        <vertAlign val="superscript"/>
        <sz val="12"/>
        <color theme="1"/>
        <rFont val="Arial"/>
        <family val="2"/>
      </rPr>
      <t>3</t>
    </r>
  </si>
  <si>
    <r>
      <t>Resident High MgO Magma km</t>
    </r>
    <r>
      <rPr>
        <b/>
        <vertAlign val="superscript"/>
        <sz val="12"/>
        <color theme="1"/>
        <rFont val="Arial"/>
        <family val="2"/>
      </rPr>
      <t>3</t>
    </r>
  </si>
  <si>
    <r>
      <t>Recharge Mamga Added (km</t>
    </r>
    <r>
      <rPr>
        <b/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>)</t>
    </r>
  </si>
  <si>
    <r>
      <t>Total High MgO Magma Before Eruptions (km</t>
    </r>
    <r>
      <rPr>
        <b/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>)</t>
    </r>
  </si>
  <si>
    <t>Supplement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</si>
</sst>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" fontId="2" fillId="0" borderId="1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/>
    <xf numFmtId="1" fontId="2" fillId="0" borderId="2" xfId="0" applyNumberFormat="1" applyFont="1" applyBorder="1"/>
    <xf numFmtId="1" fontId="2" fillId="0" borderId="0" xfId="0" applyNumberFormat="1" applyFont="1"/>
    <xf numFmtId="46" fontId="2" fillId="2" borderId="2" xfId="0" quotePrefix="1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0" xfId="0" quotePrefix="1" applyNumberFormat="1" applyFont="1" applyAlignment="1">
      <alignment horizontal="right"/>
    </xf>
    <xf numFmtId="0" fontId="2" fillId="2" borderId="2" xfId="0" quotePrefix="1" applyFont="1" applyFill="1" applyBorder="1"/>
    <xf numFmtId="20" fontId="2" fillId="2" borderId="2" xfId="0" quotePrefix="1" applyNumberFormat="1" applyFont="1" applyFill="1" applyBorder="1"/>
    <xf numFmtId="20" fontId="2" fillId="0" borderId="0" xfId="0" quotePrefix="1" applyNumberFormat="1" applyFont="1" applyAlignment="1">
      <alignment horizontal="right"/>
    </xf>
    <xf numFmtId="2" fontId="2" fillId="0" borderId="7" xfId="0" applyNumberFormat="1" applyFont="1" applyBorder="1" applyAlignment="1">
      <alignment horizontal="left" vertical="top" wrapText="1"/>
    </xf>
    <xf numFmtId="2" fontId="2" fillId="0" borderId="7" xfId="0" applyNumberFormat="1" applyFont="1" applyBorder="1" applyAlignment="1">
      <alignment vertical="top" wrapText="1"/>
    </xf>
    <xf numFmtId="1" fontId="2" fillId="0" borderId="7" xfId="0" applyNumberFormat="1" applyFont="1" applyBorder="1"/>
    <xf numFmtId="1" fontId="2" fillId="2" borderId="7" xfId="0" quotePrefix="1" applyNumberFormat="1" applyFont="1" applyFill="1" applyBorder="1"/>
    <xf numFmtId="1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0" xfId="0" quotePrefix="1" applyFont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/>
    <xf numFmtId="0" fontId="2" fillId="2" borderId="7" xfId="0" quotePrefix="1" applyFont="1" applyFill="1" applyBorder="1"/>
    <xf numFmtId="0" fontId="2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/>
    <xf numFmtId="1" fontId="2" fillId="0" borderId="8" xfId="0" applyNumberFormat="1" applyFont="1" applyBorder="1"/>
    <xf numFmtId="0" fontId="2" fillId="2" borderId="8" xfId="0" quotePrefix="1" applyFont="1" applyFill="1" applyBorder="1"/>
    <xf numFmtId="0" fontId="2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5" fillId="0" borderId="0" xfId="0" applyNumberFormat="1" applyFont="1"/>
    <xf numFmtId="0" fontId="3" fillId="0" borderId="0" xfId="0" applyFont="1"/>
    <xf numFmtId="1" fontId="1" fillId="0" borderId="0" xfId="0" applyNumberFormat="1" applyFon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1" fontId="2" fillId="0" borderId="3" xfId="0" applyNumberFormat="1" applyFont="1" applyBorder="1"/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0" fontId="2" fillId="0" borderId="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DD796-B211-6847-A2DD-745074D8CAD8}">
  <dimension ref="A1:W18"/>
  <sheetViews>
    <sheetView showGridLines="0" tabSelected="1" workbookViewId="0"/>
  </sheetViews>
  <sheetFormatPr baseColWidth="10" defaultRowHeight="16" x14ac:dyDescent="0.2"/>
  <cols>
    <col min="1" max="1" width="10.83203125" style="49"/>
    <col min="2" max="2" width="11.1640625" style="2" customWidth="1"/>
    <col min="3" max="3" width="9.33203125" style="2" customWidth="1"/>
    <col min="4" max="4" width="10.33203125" style="2" customWidth="1"/>
    <col min="5" max="5" width="10" style="2" customWidth="1"/>
    <col min="6" max="6" width="8.83203125" style="2" customWidth="1"/>
    <col min="7" max="7" width="11" style="2" customWidth="1"/>
    <col min="8" max="8" width="9" style="2" customWidth="1"/>
    <col min="9" max="9" width="8.83203125" style="2" customWidth="1"/>
    <col min="10" max="10" width="9.33203125" style="2" customWidth="1"/>
    <col min="11" max="12" width="11.33203125" style="2" customWidth="1"/>
    <col min="13" max="13" width="11" style="2" customWidth="1"/>
    <col min="14" max="14" width="12.33203125" style="2" customWidth="1"/>
    <col min="15" max="15" width="12" style="2" customWidth="1"/>
    <col min="16" max="16" width="10.33203125" style="2" customWidth="1"/>
    <col min="17" max="19" width="12.83203125" style="2" customWidth="1"/>
    <col min="20" max="16384" width="10.83203125" style="2"/>
  </cols>
  <sheetData>
    <row r="1" spans="1:23" x14ac:dyDescent="0.2">
      <c r="A1" s="1" t="s">
        <v>56</v>
      </c>
    </row>
    <row r="2" spans="1:23" ht="17" thickBot="1" x14ac:dyDescent="0.25">
      <c r="A2" s="3" t="s">
        <v>47</v>
      </c>
    </row>
    <row r="3" spans="1:23" ht="85" customHeight="1" thickBot="1" x14ac:dyDescent="0.25">
      <c r="A3" s="4" t="s">
        <v>8</v>
      </c>
      <c r="B3" s="5" t="s">
        <v>44</v>
      </c>
      <c r="C3" s="5" t="s">
        <v>0</v>
      </c>
      <c r="D3" s="5" t="s">
        <v>26</v>
      </c>
      <c r="E3" s="5" t="s">
        <v>1</v>
      </c>
      <c r="F3" s="5" t="s">
        <v>2</v>
      </c>
      <c r="G3" s="5" t="s">
        <v>45</v>
      </c>
      <c r="H3" s="5" t="s">
        <v>48</v>
      </c>
      <c r="I3" s="5" t="s">
        <v>49</v>
      </c>
      <c r="J3" s="5" t="s">
        <v>50</v>
      </c>
      <c r="K3" s="5" t="s">
        <v>51</v>
      </c>
      <c r="L3" s="5" t="s">
        <v>4</v>
      </c>
      <c r="M3" s="6" t="s">
        <v>52</v>
      </c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35" customHeight="1" x14ac:dyDescent="0.2">
      <c r="A4" s="50" t="s">
        <v>6</v>
      </c>
      <c r="B4" s="54" t="s">
        <v>3</v>
      </c>
      <c r="C4" s="51">
        <v>2</v>
      </c>
      <c r="D4" s="51">
        <v>1</v>
      </c>
      <c r="E4" s="51">
        <v>1</v>
      </c>
      <c r="F4" s="51">
        <v>25</v>
      </c>
      <c r="G4" s="51">
        <v>75</v>
      </c>
      <c r="H4" s="51">
        <f t="shared" ref="H4:I6" si="0">D4*282</f>
        <v>282</v>
      </c>
      <c r="I4" s="51">
        <f t="shared" si="0"/>
        <v>282</v>
      </c>
      <c r="J4" s="51">
        <f>H4+I4</f>
        <v>564</v>
      </c>
      <c r="K4" s="52">
        <f>((I4*100)/G4)-I4</f>
        <v>94</v>
      </c>
      <c r="L4" s="52">
        <v>6</v>
      </c>
      <c r="M4" s="52">
        <f>H4*L4</f>
        <v>1692</v>
      </c>
    </row>
    <row r="5" spans="1:23" ht="35" customHeight="1" x14ac:dyDescent="0.2">
      <c r="A5" s="53" t="s">
        <v>7</v>
      </c>
      <c r="B5" s="55" t="s">
        <v>5</v>
      </c>
      <c r="C5" s="40">
        <v>12</v>
      </c>
      <c r="D5" s="40">
        <v>5</v>
      </c>
      <c r="E5" s="40">
        <v>7</v>
      </c>
      <c r="F5" s="40">
        <v>15</v>
      </c>
      <c r="G5" s="40">
        <v>85</v>
      </c>
      <c r="H5" s="40">
        <f t="shared" si="0"/>
        <v>1410</v>
      </c>
      <c r="I5" s="40">
        <f t="shared" si="0"/>
        <v>1974</v>
      </c>
      <c r="J5" s="40">
        <f>H5+I5</f>
        <v>3384</v>
      </c>
      <c r="K5" s="41">
        <f>((I5*100)/G5)-I5</f>
        <v>348.35294117647072</v>
      </c>
      <c r="L5" s="40">
        <v>6</v>
      </c>
      <c r="M5" s="40">
        <f>H5*L5</f>
        <v>8460</v>
      </c>
    </row>
    <row r="6" spans="1:23" ht="35" customHeight="1" x14ac:dyDescent="0.2">
      <c r="A6" s="53" t="s">
        <v>9</v>
      </c>
      <c r="B6" s="55" t="s">
        <v>10</v>
      </c>
      <c r="C6" s="40">
        <v>3</v>
      </c>
      <c r="D6" s="40">
        <v>0</v>
      </c>
      <c r="E6" s="40">
        <v>3</v>
      </c>
      <c r="F6" s="40">
        <v>5</v>
      </c>
      <c r="G6" s="40">
        <v>95</v>
      </c>
      <c r="H6" s="40">
        <f t="shared" si="0"/>
        <v>0</v>
      </c>
      <c r="I6" s="40">
        <f t="shared" si="0"/>
        <v>846</v>
      </c>
      <c r="J6" s="40">
        <f>H6+I6</f>
        <v>846</v>
      </c>
      <c r="K6" s="41">
        <f>((I6*100)/G6)-I6</f>
        <v>44.526315789473642</v>
      </c>
      <c r="L6" s="40">
        <v>6</v>
      </c>
      <c r="M6" s="40">
        <f>H6*L6</f>
        <v>0</v>
      </c>
    </row>
    <row r="7" spans="1:23" x14ac:dyDescent="0.2">
      <c r="A7" s="1" t="s">
        <v>11</v>
      </c>
      <c r="C7" s="13">
        <f t="shared" ref="C7" si="1">SUM(C4:C6)</f>
        <v>17</v>
      </c>
      <c r="D7" s="13">
        <f t="shared" ref="D7:E7" si="2">SUM(D4:D6)</f>
        <v>6</v>
      </c>
      <c r="E7" s="13">
        <f t="shared" si="2"/>
        <v>11</v>
      </c>
      <c r="F7" s="13"/>
      <c r="G7" s="13"/>
      <c r="H7" s="13">
        <f t="shared" ref="H7:M7" si="3">SUM(H4:H6)</f>
        <v>1692</v>
      </c>
      <c r="I7" s="13">
        <f t="shared" si="3"/>
        <v>3102</v>
      </c>
      <c r="J7" s="13">
        <f t="shared" si="3"/>
        <v>4794</v>
      </c>
      <c r="K7" s="13">
        <f t="shared" si="3"/>
        <v>486.87925696594436</v>
      </c>
      <c r="L7" s="13"/>
      <c r="M7" s="13">
        <f t="shared" si="3"/>
        <v>10152</v>
      </c>
    </row>
    <row r="8" spans="1:23" x14ac:dyDescent="0.2">
      <c r="A8" s="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3" ht="17" thickBot="1" x14ac:dyDescent="0.25">
      <c r="A9" s="3" t="s">
        <v>39</v>
      </c>
    </row>
    <row r="10" spans="1:23" ht="86" customHeight="1" thickBot="1" x14ac:dyDescent="0.25">
      <c r="A10" s="4" t="s">
        <v>8</v>
      </c>
      <c r="B10" s="5" t="s">
        <v>44</v>
      </c>
      <c r="C10" s="5" t="s">
        <v>0</v>
      </c>
      <c r="D10" s="5" t="s">
        <v>26</v>
      </c>
      <c r="E10" s="5" t="s">
        <v>1</v>
      </c>
      <c r="F10" s="5" t="s">
        <v>2</v>
      </c>
      <c r="G10" s="5" t="s">
        <v>45</v>
      </c>
      <c r="H10" s="5" t="s">
        <v>48</v>
      </c>
      <c r="I10" s="5" t="s">
        <v>49</v>
      </c>
      <c r="J10" s="5" t="s">
        <v>50</v>
      </c>
      <c r="K10" s="5" t="s">
        <v>51</v>
      </c>
      <c r="L10" s="5" t="s">
        <v>37</v>
      </c>
      <c r="M10" s="5" t="s">
        <v>53</v>
      </c>
      <c r="N10" s="5" t="s">
        <v>27</v>
      </c>
      <c r="O10" s="5" t="s">
        <v>46</v>
      </c>
      <c r="P10" s="5" t="s">
        <v>54</v>
      </c>
      <c r="Q10" s="5" t="s">
        <v>55</v>
      </c>
      <c r="R10" s="5" t="s">
        <v>28</v>
      </c>
      <c r="S10" s="6" t="s">
        <v>29</v>
      </c>
    </row>
    <row r="11" spans="1:23" ht="35" customHeight="1" x14ac:dyDescent="0.2">
      <c r="A11" s="9" t="s">
        <v>12</v>
      </c>
      <c r="B11" s="10" t="s">
        <v>13</v>
      </c>
      <c r="C11" s="11">
        <v>7</v>
      </c>
      <c r="D11" s="11">
        <v>2</v>
      </c>
      <c r="E11" s="11">
        <v>5</v>
      </c>
      <c r="F11" s="11">
        <v>10</v>
      </c>
      <c r="G11" s="11">
        <v>90</v>
      </c>
      <c r="H11" s="11">
        <f t="shared" ref="H11:I17" si="4">D11*282</f>
        <v>564</v>
      </c>
      <c r="I11" s="11">
        <f t="shared" si="4"/>
        <v>1410</v>
      </c>
      <c r="J11" s="11">
        <f>H11+I11</f>
        <v>1974</v>
      </c>
      <c r="K11" s="12">
        <f>((I11*100)/G11)-I11</f>
        <v>156.66666666666674</v>
      </c>
      <c r="L11" s="14" t="s">
        <v>34</v>
      </c>
      <c r="M11" s="12">
        <f>M7</f>
        <v>10152</v>
      </c>
      <c r="N11" s="15" t="s">
        <v>31</v>
      </c>
      <c r="O11" s="15">
        <v>0.55000000000000004</v>
      </c>
      <c r="P11" s="12">
        <f>M11*O11</f>
        <v>5583.6</v>
      </c>
      <c r="Q11" s="12">
        <f>M11+P11</f>
        <v>15735.6</v>
      </c>
      <c r="R11" s="12">
        <f>Q11-H11</f>
        <v>15171.6</v>
      </c>
      <c r="S11" s="12">
        <f>R11-I11-K11</f>
        <v>13604.933333333334</v>
      </c>
      <c r="T11" s="16"/>
    </row>
    <row r="12" spans="1:23" ht="35" customHeight="1" x14ac:dyDescent="0.2">
      <c r="A12" s="9" t="s">
        <v>14</v>
      </c>
      <c r="B12" s="10" t="s">
        <v>15</v>
      </c>
      <c r="C12" s="11">
        <v>3</v>
      </c>
      <c r="D12" s="11">
        <v>1</v>
      </c>
      <c r="E12" s="11">
        <v>2</v>
      </c>
      <c r="F12" s="11">
        <v>10</v>
      </c>
      <c r="G12" s="11">
        <v>90</v>
      </c>
      <c r="H12" s="11">
        <f t="shared" si="4"/>
        <v>282</v>
      </c>
      <c r="I12" s="11">
        <f t="shared" si="4"/>
        <v>564</v>
      </c>
      <c r="J12" s="11">
        <f t="shared" ref="J12:J17" si="5">H12+I12</f>
        <v>846</v>
      </c>
      <c r="K12" s="12">
        <f t="shared" ref="K12:K15" si="6">((I12*100)/G12)-I12</f>
        <v>62.666666666666629</v>
      </c>
      <c r="L12" s="17" t="s">
        <v>40</v>
      </c>
      <c r="M12" s="12">
        <f t="shared" ref="M12:M17" si="7">S11</f>
        <v>13604.933333333334</v>
      </c>
      <c r="N12" s="15" t="s">
        <v>32</v>
      </c>
      <c r="O12" s="15">
        <v>0.68</v>
      </c>
      <c r="P12" s="12">
        <f>M12*O12</f>
        <v>9251.354666666668</v>
      </c>
      <c r="Q12" s="12">
        <f>M12+P12</f>
        <v>22856.288</v>
      </c>
      <c r="R12" s="12">
        <f>Q12-H12</f>
        <v>22574.288</v>
      </c>
      <c r="S12" s="12">
        <f>R12-I12-K12</f>
        <v>21947.621333333333</v>
      </c>
      <c r="T12" s="16"/>
    </row>
    <row r="13" spans="1:23" ht="35" customHeight="1" x14ac:dyDescent="0.2">
      <c r="A13" s="9" t="s">
        <v>16</v>
      </c>
      <c r="B13" s="10" t="s">
        <v>17</v>
      </c>
      <c r="C13" s="11">
        <v>16</v>
      </c>
      <c r="D13" s="11">
        <v>3</v>
      </c>
      <c r="E13" s="11">
        <v>13</v>
      </c>
      <c r="F13" s="11">
        <v>10</v>
      </c>
      <c r="G13" s="11">
        <v>90</v>
      </c>
      <c r="H13" s="11">
        <f t="shared" si="4"/>
        <v>846</v>
      </c>
      <c r="I13" s="11">
        <f t="shared" si="4"/>
        <v>3666</v>
      </c>
      <c r="J13" s="11">
        <f t="shared" si="5"/>
        <v>4512</v>
      </c>
      <c r="K13" s="12">
        <f t="shared" si="6"/>
        <v>407.33333333333348</v>
      </c>
      <c r="L13" s="18" t="s">
        <v>34</v>
      </c>
      <c r="M13" s="12">
        <f t="shared" si="7"/>
        <v>21947.621333333333</v>
      </c>
      <c r="N13" s="15" t="s">
        <v>33</v>
      </c>
      <c r="O13" s="15">
        <v>0.65</v>
      </c>
      <c r="P13" s="12">
        <f>O13*M13</f>
        <v>14265.953866666667</v>
      </c>
      <c r="Q13" s="12">
        <f>P13+M13</f>
        <v>36213.575199999999</v>
      </c>
      <c r="R13" s="12">
        <f>Q13-H13</f>
        <v>35367.575199999999</v>
      </c>
      <c r="S13" s="12">
        <f>R13-I13-K13</f>
        <v>31294.241866666667</v>
      </c>
      <c r="T13" s="19"/>
    </row>
    <row r="14" spans="1:23" ht="35" customHeight="1" x14ac:dyDescent="0.2">
      <c r="A14" s="20" t="s">
        <v>19</v>
      </c>
      <c r="B14" s="21" t="s">
        <v>18</v>
      </c>
      <c r="C14" s="22">
        <v>6</v>
      </c>
      <c r="D14" s="22">
        <v>2</v>
      </c>
      <c r="E14" s="22">
        <v>4</v>
      </c>
      <c r="F14" s="22">
        <v>5</v>
      </c>
      <c r="G14" s="22">
        <v>95</v>
      </c>
      <c r="H14" s="22">
        <f t="shared" si="4"/>
        <v>564</v>
      </c>
      <c r="I14" s="22">
        <f t="shared" si="4"/>
        <v>1128</v>
      </c>
      <c r="J14" s="22">
        <f t="shared" si="5"/>
        <v>1692</v>
      </c>
      <c r="K14" s="22">
        <f t="shared" si="6"/>
        <v>59.368421052631675</v>
      </c>
      <c r="L14" s="23"/>
      <c r="M14" s="8">
        <f t="shared" si="7"/>
        <v>31294.241866666667</v>
      </c>
      <c r="N14" s="24" t="s">
        <v>30</v>
      </c>
      <c r="O14" s="25">
        <v>7.2</v>
      </c>
      <c r="P14" s="22">
        <f>M14*O14</f>
        <v>225318.54144</v>
      </c>
      <c r="Q14" s="22">
        <f>P14+M14</f>
        <v>256612.78330666668</v>
      </c>
      <c r="R14" s="22">
        <f>Q14-H14</f>
        <v>256048.78330666668</v>
      </c>
      <c r="S14" s="22">
        <f>R14-I14-K14</f>
        <v>254861.41488561404</v>
      </c>
      <c r="T14" s="26"/>
    </row>
    <row r="15" spans="1:23" ht="35" customHeight="1" x14ac:dyDescent="0.2">
      <c r="A15" s="27" t="s">
        <v>20</v>
      </c>
      <c r="B15" s="10" t="s">
        <v>21</v>
      </c>
      <c r="C15" s="11">
        <v>6</v>
      </c>
      <c r="D15" s="11">
        <v>0</v>
      </c>
      <c r="E15" s="11">
        <v>6</v>
      </c>
      <c r="F15" s="11">
        <v>25</v>
      </c>
      <c r="G15" s="11">
        <v>75</v>
      </c>
      <c r="H15" s="11">
        <f t="shared" si="4"/>
        <v>0</v>
      </c>
      <c r="I15" s="11">
        <f t="shared" si="4"/>
        <v>1692</v>
      </c>
      <c r="J15" s="11">
        <f t="shared" si="5"/>
        <v>1692</v>
      </c>
      <c r="K15" s="12">
        <f t="shared" si="6"/>
        <v>564</v>
      </c>
      <c r="L15" s="17" t="s">
        <v>41</v>
      </c>
      <c r="M15" s="12">
        <f t="shared" si="7"/>
        <v>254861.41488561404</v>
      </c>
      <c r="N15" s="28" t="s">
        <v>36</v>
      </c>
      <c r="O15" s="29" t="s">
        <v>35</v>
      </c>
      <c r="P15" s="30" t="s">
        <v>35</v>
      </c>
      <c r="Q15" s="30" t="s">
        <v>35</v>
      </c>
      <c r="R15" s="30" t="s">
        <v>35</v>
      </c>
      <c r="S15" s="12">
        <f>S14-I15-K15</f>
        <v>252605.41488561404</v>
      </c>
      <c r="T15" s="31"/>
    </row>
    <row r="16" spans="1:23" ht="35" customHeight="1" x14ac:dyDescent="0.2">
      <c r="A16" s="32" t="s">
        <v>22</v>
      </c>
      <c r="B16" s="33" t="s">
        <v>23</v>
      </c>
      <c r="C16" s="34">
        <v>6</v>
      </c>
      <c r="D16" s="34">
        <v>1</v>
      </c>
      <c r="E16" s="34">
        <v>5</v>
      </c>
      <c r="F16" s="34">
        <v>10</v>
      </c>
      <c r="G16" s="34">
        <v>90</v>
      </c>
      <c r="H16" s="34">
        <f t="shared" si="4"/>
        <v>282</v>
      </c>
      <c r="I16" s="34">
        <f t="shared" si="4"/>
        <v>1410</v>
      </c>
      <c r="J16" s="34">
        <f t="shared" si="5"/>
        <v>1692</v>
      </c>
      <c r="K16" s="22">
        <f>((J16*100)/G16)-J16</f>
        <v>188</v>
      </c>
      <c r="L16" s="35" t="s">
        <v>42</v>
      </c>
      <c r="M16" s="8">
        <f t="shared" si="7"/>
        <v>252605.41488561404</v>
      </c>
      <c r="N16" s="36" t="s">
        <v>38</v>
      </c>
      <c r="O16" s="37" t="s">
        <v>35</v>
      </c>
      <c r="P16" s="24" t="s">
        <v>35</v>
      </c>
      <c r="Q16" s="22">
        <f>M16</f>
        <v>252605.41488561404</v>
      </c>
      <c r="R16" s="22">
        <f>Q16-H16</f>
        <v>252323.41488561404</v>
      </c>
      <c r="S16" s="22">
        <f>R16-I16-K16</f>
        <v>250725.41488561404</v>
      </c>
      <c r="T16" s="31"/>
    </row>
    <row r="17" spans="1:20" ht="35" customHeight="1" x14ac:dyDescent="0.2">
      <c r="A17" s="38" t="s">
        <v>24</v>
      </c>
      <c r="B17" s="39" t="s">
        <v>25</v>
      </c>
      <c r="C17" s="40">
        <v>4</v>
      </c>
      <c r="D17" s="40">
        <v>2</v>
      </c>
      <c r="E17" s="40">
        <v>2</v>
      </c>
      <c r="F17" s="40">
        <v>6</v>
      </c>
      <c r="G17" s="40">
        <v>92</v>
      </c>
      <c r="H17" s="40">
        <f t="shared" si="4"/>
        <v>564</v>
      </c>
      <c r="I17" s="40">
        <f t="shared" si="4"/>
        <v>564</v>
      </c>
      <c r="J17" s="40">
        <f t="shared" si="5"/>
        <v>1128</v>
      </c>
      <c r="K17" s="41">
        <f>((J17*100)/G17)-J17</f>
        <v>98.086956521739239</v>
      </c>
      <c r="L17" s="42" t="s">
        <v>43</v>
      </c>
      <c r="M17" s="41">
        <f t="shared" si="7"/>
        <v>250725.41488561404</v>
      </c>
      <c r="N17" s="43" t="s">
        <v>38</v>
      </c>
      <c r="O17" s="44" t="s">
        <v>35</v>
      </c>
      <c r="P17" s="45" t="s">
        <v>35</v>
      </c>
      <c r="Q17" s="41">
        <f>M17</f>
        <v>250725.41488561404</v>
      </c>
      <c r="R17" s="41">
        <f>Q17-H17</f>
        <v>250161.41488561404</v>
      </c>
      <c r="S17" s="41">
        <f>R17-I17-K17</f>
        <v>249499.32792909231</v>
      </c>
    </row>
    <row r="18" spans="1:20" x14ac:dyDescent="0.2">
      <c r="A18" s="1" t="s">
        <v>11</v>
      </c>
      <c r="J18" s="46">
        <f>SUM(J11:J17)+J7</f>
        <v>18330</v>
      </c>
      <c r="K18" s="46">
        <f>SUM(K11:K17)+K7</f>
        <v>2023.0013012069821</v>
      </c>
      <c r="L18" s="47"/>
      <c r="S18" s="48">
        <f>S17+K18</f>
        <v>251522.32923029928</v>
      </c>
      <c r="T18" s="19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Mass Balance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Moore, Nicole Elizabeth</cp:lastModifiedBy>
  <dcterms:created xsi:type="dcterms:W3CDTF">2018-05-10T18:20:09Z</dcterms:created>
  <dcterms:modified xsi:type="dcterms:W3CDTF">2018-07-16T22:15:10Z</dcterms:modified>
</cp:coreProperties>
</file>